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rovackaM\Desktop\"/>
    </mc:Choice>
  </mc:AlternateContent>
  <bookViews>
    <workbookView xWindow="0" yWindow="0" windowWidth="18870" windowHeight="9105"/>
  </bookViews>
  <sheets>
    <sheet name="Aizdevumu kalkulatori" sheetId="1" r:id="rId1"/>
    <sheet name="Maksimālās izmaksas līdz 30 d."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 l="1"/>
  <c r="C4" i="2" s="1"/>
  <c r="D4" i="2" s="1"/>
  <c r="F4" i="2" s="1"/>
  <c r="B5" i="2"/>
  <c r="C5" i="2" s="1"/>
  <c r="E4" i="2" l="1"/>
  <c r="E5" i="2"/>
  <c r="D5" i="2"/>
  <c r="F5" i="2" s="1"/>
  <c r="P4" i="1" l="1"/>
  <c r="Q4" i="1" s="1"/>
  <c r="R4" i="1"/>
  <c r="S4" i="1" s="1"/>
  <c r="U4" i="1" s="1"/>
  <c r="T4" i="1"/>
  <c r="P5" i="1"/>
  <c r="Q5" i="1" s="1"/>
  <c r="R5" i="1"/>
  <c r="S5" i="1" s="1"/>
  <c r="U5" i="1" s="1"/>
  <c r="P6" i="1"/>
  <c r="Q6" i="1" s="1"/>
  <c r="R6" i="1"/>
  <c r="S6" i="1" s="1"/>
  <c r="U6" i="1" s="1"/>
  <c r="T6" i="1"/>
  <c r="P7" i="1"/>
  <c r="Q7" i="1" s="1"/>
  <c r="R7" i="1"/>
  <c r="S7" i="1" s="1"/>
  <c r="U7" i="1" s="1"/>
  <c r="P8" i="1"/>
  <c r="Q8" i="1" s="1"/>
  <c r="R8" i="1"/>
  <c r="S8" i="1" s="1"/>
  <c r="U8" i="1" s="1"/>
  <c r="T8" i="1"/>
  <c r="P9" i="1"/>
  <c r="Q9" i="1" s="1"/>
  <c r="R9" i="1"/>
  <c r="S9" i="1" s="1"/>
  <c r="U9" i="1" s="1"/>
  <c r="P10" i="1"/>
  <c r="Q10" i="1" s="1"/>
  <c r="R10" i="1"/>
  <c r="S10" i="1" s="1"/>
  <c r="U10" i="1" s="1"/>
  <c r="T10" i="1"/>
  <c r="P11" i="1"/>
  <c r="Q11" i="1" s="1"/>
  <c r="R11" i="1"/>
  <c r="S11" i="1" s="1"/>
  <c r="U11" i="1" s="1"/>
  <c r="P12" i="1"/>
  <c r="Q12" i="1" s="1"/>
  <c r="R12" i="1"/>
  <c r="S12" i="1" s="1"/>
  <c r="U12" i="1" s="1"/>
  <c r="T12" i="1"/>
  <c r="P13" i="1"/>
  <c r="Q13" i="1" s="1"/>
  <c r="R13" i="1"/>
  <c r="S13" i="1" s="1"/>
  <c r="U13" i="1" s="1"/>
  <c r="P14" i="1"/>
  <c r="Q14" i="1" s="1"/>
  <c r="R14" i="1"/>
  <c r="S14" i="1" s="1"/>
  <c r="U14" i="1" s="1"/>
  <c r="T14" i="1"/>
  <c r="P15" i="1"/>
  <c r="Q15" i="1" s="1"/>
  <c r="R15" i="1"/>
  <c r="S15" i="1" s="1"/>
  <c r="U15" i="1" s="1"/>
  <c r="P16" i="1"/>
  <c r="Q16" i="1" s="1"/>
  <c r="R16" i="1"/>
  <c r="S16" i="1" s="1"/>
  <c r="U16" i="1" s="1"/>
  <c r="T16" i="1"/>
  <c r="L17" i="1"/>
  <c r="P17" i="1"/>
  <c r="Q17" i="1" s="1"/>
  <c r="R17" i="1"/>
  <c r="S17" i="1" s="1"/>
  <c r="U17" i="1" s="1"/>
  <c r="P18" i="1"/>
  <c r="Q18" i="1" s="1"/>
  <c r="R18" i="1"/>
  <c r="S18" i="1" s="1"/>
  <c r="U18" i="1" s="1"/>
  <c r="P19" i="1"/>
  <c r="Q19" i="1" s="1"/>
  <c r="R19" i="1"/>
  <c r="S19" i="1" s="1"/>
  <c r="U19" i="1" s="1"/>
  <c r="T19" i="1"/>
  <c r="P20" i="1"/>
  <c r="Q20" i="1" s="1"/>
  <c r="R20" i="1"/>
  <c r="S20" i="1" s="1"/>
  <c r="U20" i="1" s="1"/>
  <c r="P21" i="1"/>
  <c r="Q21" i="1" s="1"/>
  <c r="R21" i="1"/>
  <c r="S21" i="1" s="1"/>
  <c r="U21" i="1" s="1"/>
  <c r="P22" i="1"/>
  <c r="Q22" i="1" s="1"/>
  <c r="R22" i="1"/>
  <c r="S22" i="1" s="1"/>
  <c r="U22" i="1" s="1"/>
  <c r="P23" i="1"/>
  <c r="Q23" i="1" s="1"/>
  <c r="R23" i="1"/>
  <c r="S23" i="1" s="1"/>
  <c r="U23" i="1" s="1"/>
  <c r="P24" i="1"/>
  <c r="Q24" i="1" s="1"/>
  <c r="R24" i="1"/>
  <c r="S24" i="1" s="1"/>
  <c r="U24" i="1" s="1"/>
  <c r="P25" i="1"/>
  <c r="Q25" i="1" s="1"/>
  <c r="R25" i="1"/>
  <c r="S25" i="1" s="1"/>
  <c r="U25" i="1" s="1"/>
  <c r="P26" i="1"/>
  <c r="Q26" i="1" s="1"/>
  <c r="R26" i="1"/>
  <c r="S26" i="1" s="1"/>
  <c r="U26" i="1" s="1"/>
  <c r="L27" i="1"/>
  <c r="P27" i="1"/>
  <c r="Q27" i="1"/>
  <c r="R27" i="1"/>
  <c r="S27" i="1"/>
  <c r="T27" i="1"/>
  <c r="U27" i="1"/>
  <c r="P28" i="1"/>
  <c r="Q28" i="1" s="1"/>
  <c r="R28" i="1"/>
  <c r="S28" i="1" s="1"/>
  <c r="U28" i="1" s="1"/>
  <c r="L29" i="1"/>
  <c r="P29" i="1"/>
  <c r="Q29" i="1" s="1"/>
  <c r="R29" i="1"/>
  <c r="S29" i="1" s="1"/>
  <c r="U29" i="1" s="1"/>
  <c r="P30" i="1"/>
  <c r="Q30" i="1" s="1"/>
  <c r="R30" i="1"/>
  <c r="S30" i="1" s="1"/>
  <c r="U30" i="1" s="1"/>
  <c r="P31" i="1"/>
  <c r="Q31" i="1" s="1"/>
  <c r="R31" i="1"/>
  <c r="S31" i="1" s="1"/>
  <c r="U31" i="1" s="1"/>
  <c r="T31" i="1"/>
  <c r="P32" i="1"/>
  <c r="Q32" i="1" s="1"/>
  <c r="R32" i="1"/>
  <c r="S32" i="1" s="1"/>
  <c r="U32" i="1" s="1"/>
  <c r="B6" i="2"/>
  <c r="C6" i="2" s="1"/>
  <c r="E6" i="2" s="1"/>
  <c r="B7" i="2"/>
  <c r="C7" i="2" s="1"/>
  <c r="B8" i="2"/>
  <c r="C8" i="2" s="1"/>
  <c r="E8" i="2" s="1"/>
  <c r="B9" i="2"/>
  <c r="C9" i="2" s="1"/>
  <c r="D9" i="2" s="1"/>
  <c r="F9" i="2" s="1"/>
  <c r="B10" i="2"/>
  <c r="B12" i="2" s="1"/>
  <c r="C12" i="2" s="1"/>
  <c r="E12" i="2" s="1"/>
  <c r="B16" i="2" l="1"/>
  <c r="C16" i="2" s="1"/>
  <c r="E16" i="2" s="1"/>
  <c r="B14" i="2"/>
  <c r="C14" i="2" s="1"/>
  <c r="E14" i="2" s="1"/>
  <c r="T29" i="1"/>
  <c r="T28" i="1"/>
  <c r="T23" i="1"/>
  <c r="T15" i="1"/>
  <c r="T13" i="1"/>
  <c r="T11" i="1"/>
  <c r="T9" i="1"/>
  <c r="T7" i="1"/>
  <c r="T5" i="1"/>
  <c r="T25" i="1"/>
  <c r="T21" i="1"/>
  <c r="T17" i="1"/>
  <c r="T32" i="1"/>
  <c r="T30" i="1"/>
  <c r="T26" i="1"/>
  <c r="T24" i="1"/>
  <c r="T22" i="1"/>
  <c r="T20" i="1"/>
  <c r="T18" i="1"/>
  <c r="D7" i="2"/>
  <c r="F7" i="2" s="1"/>
  <c r="E7" i="2"/>
  <c r="D14" i="2"/>
  <c r="F14" i="2" s="1"/>
  <c r="D6" i="2"/>
  <c r="F6" i="2" s="1"/>
  <c r="D12" i="2"/>
  <c r="F12" i="2" s="1"/>
  <c r="C10" i="2"/>
  <c r="B11" i="2"/>
  <c r="C11" i="2" s="1"/>
  <c r="B13" i="2"/>
  <c r="C13" i="2" s="1"/>
  <c r="B15" i="2"/>
  <c r="C15" i="2" s="1"/>
  <c r="B17" i="2"/>
  <c r="E9" i="2"/>
  <c r="D8" i="2"/>
  <c r="F8" i="2" s="1"/>
  <c r="D16" i="2" l="1"/>
  <c r="F16" i="2" s="1"/>
  <c r="D15" i="2"/>
  <c r="F15" i="2" s="1"/>
  <c r="E15" i="2"/>
  <c r="D11" i="2"/>
  <c r="F11" i="2" s="1"/>
  <c r="E11" i="2"/>
  <c r="B19" i="2"/>
  <c r="C19" i="2" s="1"/>
  <c r="B21" i="2"/>
  <c r="C21" i="2" s="1"/>
  <c r="B23" i="2"/>
  <c r="C23" i="2" s="1"/>
  <c r="B25" i="2"/>
  <c r="C25" i="2" s="1"/>
  <c r="B27" i="2"/>
  <c r="C27" i="2" s="1"/>
  <c r="B29" i="2"/>
  <c r="C29" i="2" s="1"/>
  <c r="B18" i="2"/>
  <c r="C18" i="2" s="1"/>
  <c r="B22" i="2"/>
  <c r="C22" i="2" s="1"/>
  <c r="B26" i="2"/>
  <c r="C26" i="2" s="1"/>
  <c r="B30" i="2"/>
  <c r="C30" i="2" s="1"/>
  <c r="B32" i="2"/>
  <c r="C32" i="2" s="1"/>
  <c r="C17" i="2"/>
  <c r="B20" i="2"/>
  <c r="C20" i="2" s="1"/>
  <c r="B24" i="2"/>
  <c r="C24" i="2" s="1"/>
  <c r="B28" i="2"/>
  <c r="C28" i="2" s="1"/>
  <c r="B31" i="2"/>
  <c r="C31" i="2" s="1"/>
  <c r="B33" i="2"/>
  <c r="C33" i="2" s="1"/>
  <c r="D13" i="2"/>
  <c r="F13" i="2" s="1"/>
  <c r="E13" i="2"/>
  <c r="E10" i="2"/>
  <c r="D10" i="2"/>
  <c r="F10" i="2" s="1"/>
  <c r="E31" i="2" l="1"/>
  <c r="D31" i="2"/>
  <c r="F31" i="2" s="1"/>
  <c r="E24" i="2"/>
  <c r="D24" i="2"/>
  <c r="F24" i="2" s="1"/>
  <c r="D17" i="2"/>
  <c r="F17" i="2" s="1"/>
  <c r="E17" i="2"/>
  <c r="E30" i="2"/>
  <c r="D30" i="2"/>
  <c r="F30" i="2" s="1"/>
  <c r="E22" i="2"/>
  <c r="D22" i="2"/>
  <c r="F22" i="2" s="1"/>
  <c r="D29" i="2"/>
  <c r="F29" i="2" s="1"/>
  <c r="E29" i="2"/>
  <c r="D25" i="2"/>
  <c r="F25" i="2" s="1"/>
  <c r="E25" i="2"/>
  <c r="D21" i="2"/>
  <c r="F21" i="2" s="1"/>
  <c r="E21" i="2"/>
  <c r="E33" i="2"/>
  <c r="D33" i="2"/>
  <c r="F33" i="2" s="1"/>
  <c r="E28" i="2"/>
  <c r="D28" i="2"/>
  <c r="F28" i="2" s="1"/>
  <c r="E20" i="2"/>
  <c r="D20" i="2"/>
  <c r="F20" i="2" s="1"/>
  <c r="D32" i="2"/>
  <c r="F32" i="2" s="1"/>
  <c r="E32" i="2"/>
  <c r="E26" i="2"/>
  <c r="D26" i="2"/>
  <c r="F26" i="2" s="1"/>
  <c r="E18" i="2"/>
  <c r="D18" i="2"/>
  <c r="F18" i="2" s="1"/>
  <c r="D27" i="2"/>
  <c r="F27" i="2" s="1"/>
  <c r="E27" i="2"/>
  <c r="D23" i="2"/>
  <c r="F23" i="2" s="1"/>
  <c r="E23" i="2"/>
  <c r="D19" i="2"/>
  <c r="F19" i="2" s="1"/>
  <c r="E19" i="2"/>
</calcChain>
</file>

<file path=xl/comments1.xml><?xml version="1.0" encoding="utf-8"?>
<comments xmlns="http://schemas.openxmlformats.org/spreadsheetml/2006/main">
  <authors>
    <author>Margarita Brovacka</author>
    <author>Kaspars Korde</author>
  </authors>
  <commentList>
    <comment ref="O2" authorId="0" shapeId="0">
      <text>
        <r>
          <rPr>
            <b/>
            <sz val="9"/>
            <color indexed="81"/>
            <rFont val="Tahoma"/>
            <family val="2"/>
          </rPr>
          <t>Margarita Brovacka:</t>
        </r>
        <r>
          <rPr>
            <sz val="9"/>
            <color indexed="81"/>
            <rFont val="Tahoma"/>
            <family val="2"/>
          </rPr>
          <t xml:space="preserve">
Kāda ir komisijas maksa jeb procenti par kredītu par attiecīgo periodu/termiņu
</t>
        </r>
        <r>
          <rPr>
            <b/>
            <i/>
            <sz val="9"/>
            <color indexed="81"/>
            <rFont val="Tahoma"/>
            <family val="2"/>
          </rPr>
          <t>Piemēram:</t>
        </r>
        <r>
          <rPr>
            <sz val="9"/>
            <color indexed="81"/>
            <rFont val="Tahoma"/>
            <family val="2"/>
          </rPr>
          <t xml:space="preserve"> ja tiek piedāvāts aizdevums </t>
        </r>
        <r>
          <rPr>
            <b/>
            <sz val="9"/>
            <color indexed="81"/>
            <rFont val="Tahoma"/>
            <family val="2"/>
          </rPr>
          <t>100</t>
        </r>
        <r>
          <rPr>
            <sz val="9"/>
            <color indexed="81"/>
            <rFont val="Tahoma"/>
            <family val="2"/>
          </rPr>
          <t xml:space="preserve"> </t>
        </r>
        <r>
          <rPr>
            <b/>
            <sz val="9"/>
            <color indexed="81"/>
            <rFont val="Tahoma"/>
            <family val="2"/>
          </rPr>
          <t>EUR</t>
        </r>
        <r>
          <rPr>
            <sz val="9"/>
            <color indexed="81"/>
            <rFont val="Tahoma"/>
            <family val="2"/>
          </rPr>
          <t xml:space="preserve"> uz</t>
        </r>
        <r>
          <rPr>
            <b/>
            <sz val="9"/>
            <color indexed="81"/>
            <rFont val="Tahoma"/>
            <family val="2"/>
          </rPr>
          <t xml:space="preserve"> 9 dienām</t>
        </r>
        <r>
          <rPr>
            <sz val="9"/>
            <color indexed="81"/>
            <rFont val="Tahoma"/>
            <family val="2"/>
          </rPr>
          <t>,</t>
        </r>
        <r>
          <rPr>
            <b/>
            <sz val="9"/>
            <color indexed="81"/>
            <rFont val="Tahoma"/>
            <family val="2"/>
          </rPr>
          <t xml:space="preserve"> </t>
        </r>
        <r>
          <rPr>
            <sz val="9"/>
            <color indexed="81"/>
            <rFont val="Tahoma"/>
            <family val="2"/>
          </rPr>
          <t xml:space="preserve">un kopējā summa, kas jāmaksā par šo periodu ir </t>
        </r>
        <r>
          <rPr>
            <b/>
            <sz val="9"/>
            <color indexed="81"/>
            <rFont val="Tahoma"/>
            <family val="2"/>
          </rPr>
          <t>105</t>
        </r>
        <r>
          <rPr>
            <sz val="9"/>
            <color indexed="81"/>
            <rFont val="Tahoma"/>
            <family val="2"/>
          </rPr>
          <t xml:space="preserve"> </t>
        </r>
        <r>
          <rPr>
            <b/>
            <sz val="9"/>
            <color indexed="81"/>
            <rFont val="Tahoma"/>
            <family val="2"/>
          </rPr>
          <t>EUR</t>
        </r>
        <r>
          <rPr>
            <sz val="9"/>
            <color indexed="81"/>
            <rFont val="Tahoma"/>
            <family val="2"/>
          </rPr>
          <t xml:space="preserve">, tad 9.dienas izmaksas ailē norādām </t>
        </r>
        <r>
          <rPr>
            <b/>
            <sz val="9"/>
            <color indexed="81"/>
            <rFont val="Tahoma"/>
            <family val="2"/>
          </rPr>
          <t xml:space="preserve">5 EUR </t>
        </r>
      </text>
    </comment>
    <comment ref="P2" authorId="0" shapeId="0">
      <text>
        <r>
          <rPr>
            <b/>
            <sz val="9"/>
            <color indexed="81"/>
            <rFont val="Tahoma"/>
            <family val="2"/>
          </rPr>
          <t>Margarita Brovacka:</t>
        </r>
        <r>
          <rPr>
            <sz val="9"/>
            <color indexed="81"/>
            <rFont val="Tahoma"/>
            <family val="2"/>
          </rPr>
          <t xml:space="preserve">
*</t>
        </r>
        <r>
          <rPr>
            <i/>
            <sz val="9"/>
            <color indexed="81"/>
            <rFont val="Tahoma"/>
            <family val="2"/>
          </rPr>
          <t>Pieņemot, ka par dienām līdz atmaksas datumam tiek piemērots max pieļaujamais izmaksu % pieaugums.</t>
        </r>
        <r>
          <rPr>
            <sz val="9"/>
            <color indexed="81"/>
            <rFont val="Tahoma"/>
            <family val="2"/>
          </rPr>
          <t xml:space="preserve">
Ja rezultāts iznāk ar mīnus zīmi, tas nozīmē, ka izmaksu pieaugums ir mazāks, nekā tas būtu pieļaujams pat par sākotnējo periodu (līdz 7 vai 14 dienām).
</t>
        </r>
      </text>
    </comment>
    <comment ref="S2" authorId="1" shapeId="0">
      <text>
        <r>
          <rPr>
            <b/>
            <sz val="9"/>
            <color indexed="81"/>
            <rFont val="Tahoma"/>
            <charset val="1"/>
          </rPr>
          <t>Kaspars Korde:</t>
        </r>
        <r>
          <rPr>
            <sz val="9"/>
            <color indexed="81"/>
            <rFont val="Tahoma"/>
            <charset val="1"/>
          </rPr>
          <t xml:space="preserve">
ACT 360</t>
        </r>
      </text>
    </comment>
    <comment ref="J16" authorId="0" shapeId="0">
      <text>
        <r>
          <rPr>
            <b/>
            <sz val="9"/>
            <color indexed="81"/>
            <rFont val="Tahoma"/>
            <family val="2"/>
          </rPr>
          <t>Margarita Brovacka:</t>
        </r>
        <r>
          <rPr>
            <sz val="9"/>
            <color indexed="81"/>
            <rFont val="Tahoma"/>
            <family val="2"/>
          </rPr>
          <t xml:space="preserve">
Visas izmaksas aizdevuma termiņa laikā (procenti, komisijas maksas, </t>
        </r>
        <r>
          <rPr>
            <u/>
            <sz val="9"/>
            <color indexed="81"/>
            <rFont val="Tahoma"/>
            <family val="2"/>
          </rPr>
          <t>tai skaitā</t>
        </r>
        <r>
          <rPr>
            <sz val="9"/>
            <color indexed="81"/>
            <rFont val="Tahoma"/>
            <family val="2"/>
          </rPr>
          <t xml:space="preserve">, </t>
        </r>
        <r>
          <rPr>
            <b/>
            <sz val="9"/>
            <color indexed="81"/>
            <rFont val="Tahoma"/>
            <family val="2"/>
          </rPr>
          <t>pamatsumma)</t>
        </r>
      </text>
    </comment>
    <comment ref="L17" authorId="0" shapeId="0">
      <text>
        <r>
          <rPr>
            <b/>
            <sz val="9"/>
            <color indexed="81"/>
            <rFont val="Tahoma"/>
            <family val="2"/>
          </rPr>
          <t>Margarita Brovacka:</t>
        </r>
        <r>
          <rPr>
            <sz val="9"/>
            <color indexed="81"/>
            <rFont val="Tahoma"/>
            <family val="2"/>
          </rPr>
          <t xml:space="preserve">
Max 0,25%</t>
        </r>
      </text>
    </comment>
    <comment ref="J21" authorId="0" shapeId="0">
      <text>
        <r>
          <rPr>
            <b/>
            <sz val="9"/>
            <color indexed="81"/>
            <rFont val="Tahoma"/>
            <family val="2"/>
          </rPr>
          <t>Margarita Brovacka:</t>
        </r>
        <r>
          <rPr>
            <sz val="9"/>
            <color indexed="81"/>
            <rFont val="Tahoma"/>
            <family val="2"/>
          </rPr>
          <t xml:space="preserve">
Neatmaksātā kredīta summa + summa, kas tika izsniegta, pēdējo reizi piesakoties vai palielinot kredīta summu.
</t>
        </r>
        <r>
          <rPr>
            <b/>
            <i/>
            <sz val="9"/>
            <color indexed="81"/>
            <rFont val="Tahoma"/>
            <family val="2"/>
          </rPr>
          <t xml:space="preserve">Piemēram:
</t>
        </r>
        <r>
          <rPr>
            <sz val="9"/>
            <color indexed="81"/>
            <rFont val="Tahoma"/>
            <family val="2"/>
          </rPr>
          <t xml:space="preserve">Piešķirti 400 EUR, vēl neatmaksāti 200 EUR un klients pieprasa un saņem </t>
        </r>
        <r>
          <rPr>
            <u/>
            <sz val="9"/>
            <color indexed="81"/>
            <rFont val="Tahoma"/>
            <family val="2"/>
          </rPr>
          <t>vēl 100 EUR</t>
        </r>
        <r>
          <rPr>
            <sz val="9"/>
            <color indexed="81"/>
            <rFont val="Tahoma"/>
            <family val="2"/>
          </rPr>
          <t xml:space="preserve"> - kopš pēdējās summas (100 EUR) saņemšanas sākas jauns atskaites punkts ar kopējo kredīta summu 300 EUR apmērā uz termiņu max 1 gads</t>
        </r>
      </text>
    </comment>
    <comment ref="J22" authorId="0" shapeId="0">
      <text>
        <r>
          <rPr>
            <b/>
            <sz val="9"/>
            <color indexed="81"/>
            <rFont val="Tahoma"/>
            <family val="2"/>
          </rPr>
          <t>Margarita Brovacka:</t>
        </r>
        <r>
          <rPr>
            <sz val="9"/>
            <color indexed="81"/>
            <rFont val="Tahoma"/>
            <family val="2"/>
          </rPr>
          <t xml:space="preserve">
</t>
        </r>
        <r>
          <rPr>
            <b/>
            <sz val="9"/>
            <color indexed="81"/>
            <rFont val="Tahoma"/>
            <family val="2"/>
          </rPr>
          <t>!</t>
        </r>
        <r>
          <rPr>
            <sz val="9"/>
            <color indexed="81"/>
            <rFont val="Tahoma"/>
            <family val="2"/>
          </rPr>
          <t xml:space="preserve"> Max atmaksas termiņš ir </t>
        </r>
        <r>
          <rPr>
            <b/>
            <sz val="9"/>
            <color indexed="81"/>
            <rFont val="Tahoma"/>
            <family val="2"/>
          </rPr>
          <t xml:space="preserve">1 gads
</t>
        </r>
        <r>
          <rPr>
            <b/>
            <i/>
            <sz val="9"/>
            <color indexed="81"/>
            <rFont val="Tahoma"/>
            <family val="2"/>
          </rPr>
          <t xml:space="preserve">Piemēram:
1) </t>
        </r>
        <r>
          <rPr>
            <sz val="9"/>
            <color indexed="81"/>
            <rFont val="Tahoma"/>
            <family val="2"/>
          </rPr>
          <t>Ja kredītlīnijas atmaksa tiek noteikta ar minimālo maksājumu, kas sastāv no</t>
        </r>
        <r>
          <rPr>
            <u/>
            <sz val="9"/>
            <color indexed="81"/>
            <rFont val="Tahoma"/>
            <family val="2"/>
          </rPr>
          <t xml:space="preserve"> 5%</t>
        </r>
        <r>
          <rPr>
            <sz val="9"/>
            <color indexed="81"/>
            <rFont val="Tahoma"/>
            <family val="2"/>
          </rPr>
          <t xml:space="preserve"> pamatsummas + procenti, tad pieņemam, ka aizdevuma atmaksas termiņš ir nevis </t>
        </r>
        <r>
          <rPr>
            <u/>
            <sz val="9"/>
            <color indexed="81"/>
            <rFont val="Tahoma"/>
            <family val="2"/>
          </rPr>
          <t>20 mēn</t>
        </r>
        <r>
          <rPr>
            <sz val="9"/>
            <color indexed="81"/>
            <rFont val="Tahoma"/>
            <family val="2"/>
          </rPr>
          <t xml:space="preserve">., </t>
        </r>
        <r>
          <rPr>
            <b/>
            <sz val="9"/>
            <color indexed="81"/>
            <rFont val="Tahoma"/>
            <family val="2"/>
          </rPr>
          <t xml:space="preserve">bet 12 mēneši </t>
        </r>
        <r>
          <rPr>
            <sz val="9"/>
            <color indexed="81"/>
            <rFont val="Tahoma"/>
            <family val="2"/>
          </rPr>
          <t xml:space="preserve">(1 gads);
</t>
        </r>
        <r>
          <rPr>
            <b/>
            <sz val="9"/>
            <color indexed="81"/>
            <rFont val="Tahoma"/>
            <family val="2"/>
          </rPr>
          <t xml:space="preserve">2) </t>
        </r>
        <r>
          <rPr>
            <sz val="9"/>
            <color indexed="81"/>
            <rFont val="Tahoma"/>
            <family val="2"/>
          </rPr>
          <t>Ja no līgumā noteiktā minimālā maksājuma izriet, ka kredīts faktiski ir jāatmaksā termiņā, kas ir mazāks par 12 mēnešiem, tad aprēķinam izmanto faktisko atmaksas termiņu (un to norāda ailē mēnešos vai izmanto augtsāk esošo kalkulatoru un ieraksta termiņu dienās)</t>
        </r>
      </text>
    </comment>
    <comment ref="J25" authorId="0" shapeId="0">
      <text>
        <r>
          <rPr>
            <b/>
            <sz val="9"/>
            <color indexed="81"/>
            <rFont val="Tahoma"/>
            <family val="2"/>
          </rPr>
          <t>Margarita Brovacka:</t>
        </r>
        <r>
          <rPr>
            <sz val="9"/>
            <color indexed="81"/>
            <rFont val="Tahoma"/>
            <family val="2"/>
          </rPr>
          <t xml:space="preserve">
*Izsniegšanas maksas, līguma kontroles, konta apkalpošanas u.c. maksas </t>
        </r>
        <r>
          <rPr>
            <u/>
            <sz val="9"/>
            <color indexed="81"/>
            <rFont val="Tahoma"/>
            <family val="2"/>
          </rPr>
          <t>visa kredīta atmaksas laikā</t>
        </r>
        <r>
          <rPr>
            <sz val="9"/>
            <color indexed="81"/>
            <rFont val="Tahoma"/>
            <family val="2"/>
          </rPr>
          <t xml:space="preserve">, pieņemot, ka max atmaksas termiņš ir 1 gads.
</t>
        </r>
        <r>
          <rPr>
            <b/>
            <sz val="9"/>
            <color indexed="81"/>
            <rFont val="Tahoma"/>
            <family val="2"/>
          </rPr>
          <t>!</t>
        </r>
        <r>
          <rPr>
            <sz val="9"/>
            <color indexed="81"/>
            <rFont val="Tahoma"/>
            <family val="2"/>
          </rPr>
          <t xml:space="preserve"> Ja par katru kredīta summas izmaksu tiek piemērota komisija, tad pieņemam, ka tā tika piemērota tikai vienreiz un vairāk izmaksas kredīta atmaksas periodā nav bijušas.</t>
        </r>
      </text>
    </comment>
  </commentList>
</comments>
</file>

<file path=xl/sharedStrings.xml><?xml version="1.0" encoding="utf-8"?>
<sst xmlns="http://schemas.openxmlformats.org/spreadsheetml/2006/main" count="34" uniqueCount="28">
  <si>
    <t>Termiņš (dienas)</t>
  </si>
  <si>
    <t>Aizņēmuma likme gadā</t>
  </si>
  <si>
    <t>Nokavējuma procentu likme dienā</t>
  </si>
  <si>
    <t>Nokavējuma procentu likme gadā</t>
  </si>
  <si>
    <t>Kredīta summa</t>
  </si>
  <si>
    <r>
      <t xml:space="preserve">Termiņš </t>
    </r>
    <r>
      <rPr>
        <sz val="10"/>
        <color theme="1"/>
        <rFont val="Calibri"/>
        <family val="2"/>
        <scheme val="minor"/>
      </rPr>
      <t>(dienas)</t>
    </r>
  </si>
  <si>
    <t>ATBILST/NEATBILST</t>
  </si>
  <si>
    <t>Aizņēmuma likme dienā</t>
  </si>
  <si>
    <t>Izmaksas, EUR</t>
  </si>
  <si>
    <t>Līdz 7 dienām</t>
  </si>
  <si>
    <t>No 8 - 14 dienai</t>
  </si>
  <si>
    <t>No 15 - 30 dienai</t>
  </si>
  <si>
    <t>Aizdevumiem virs 30 dienām (ar grafiku)</t>
  </si>
  <si>
    <t>Kredīta termiņš (dienas)</t>
  </si>
  <si>
    <t>Kopējā summa, kas jāmaksā</t>
  </si>
  <si>
    <t>Izmaksu % pieaugums dienā</t>
  </si>
  <si>
    <t>Kredītlīnijām (ja nav nosakāms termiņš)</t>
  </si>
  <si>
    <t>Kopējā kredīta summa</t>
  </si>
  <si>
    <t>Mēnešu skaits, uz kuru tiek dalīta pamatsummas atmaksa</t>
  </si>
  <si>
    <t>Aizņēmuma likme gadā, %</t>
  </si>
  <si>
    <r>
      <t>Visas kredīta komisijas, izmaksas,</t>
    </r>
    <r>
      <rPr>
        <b/>
        <sz val="11"/>
        <color theme="1"/>
        <rFont val="Calibri"/>
        <family val="2"/>
        <scheme val="minor"/>
      </rPr>
      <t xml:space="preserve"> kas nav % </t>
    </r>
    <r>
      <rPr>
        <sz val="10"/>
        <color theme="1"/>
        <rFont val="Calibri"/>
        <family val="2"/>
        <scheme val="minor"/>
      </rPr>
      <t>(kopsumma atmaksas periodā)</t>
    </r>
  </si>
  <si>
    <t>Ikmēneša maksājums (pamatsumma + %)</t>
  </si>
  <si>
    <t>Termiņa intervāls cenu "trepe"</t>
  </si>
  <si>
    <t>Aizdevumiem līdz 30 dienām</t>
  </si>
  <si>
    <t>CENU "TREPE" AIZDEVUMIEM LĪDZ 30 DIENĀM</t>
  </si>
  <si>
    <r>
      <rPr>
        <sz val="10"/>
        <color theme="1"/>
        <rFont val="Calibri"/>
        <family val="2"/>
        <scheme val="minor"/>
      </rPr>
      <t xml:space="preserve">Izmaksas </t>
    </r>
    <r>
      <rPr>
        <b/>
        <sz val="10"/>
        <color theme="1"/>
        <rFont val="Calibri"/>
        <family val="2"/>
        <scheme val="minor"/>
      </rPr>
      <t>par VISU</t>
    </r>
    <r>
      <rPr>
        <b/>
        <sz val="11"/>
        <color theme="1"/>
        <rFont val="Calibri"/>
        <family val="2"/>
        <scheme val="minor"/>
      </rPr>
      <t xml:space="preserve"> konkrēto</t>
    </r>
    <r>
      <rPr>
        <sz val="11"/>
        <color theme="1"/>
        <rFont val="Calibri"/>
        <family val="2"/>
        <charset val="186"/>
        <scheme val="minor"/>
      </rPr>
      <t xml:space="preserve"> termiņu</t>
    </r>
  </si>
  <si>
    <r>
      <rPr>
        <b/>
        <sz val="11"/>
        <color theme="1"/>
        <rFont val="Calibri"/>
        <family val="2"/>
        <scheme val="minor"/>
      </rPr>
      <t>Izmaksu % pieaugums dienā</t>
    </r>
    <r>
      <rPr>
        <b/>
        <sz val="9"/>
        <color theme="1"/>
        <rFont val="Calibri"/>
        <family val="2"/>
        <scheme val="minor"/>
      </rPr>
      <t xml:space="preserve"> </t>
    </r>
    <r>
      <rPr>
        <sz val="9"/>
        <color theme="1"/>
        <rFont val="Calibri"/>
        <family val="2"/>
        <scheme val="minor"/>
      </rPr>
      <t xml:space="preserve">pret izsniegto aizdevumu </t>
    </r>
    <r>
      <rPr>
        <sz val="10"/>
        <color theme="1"/>
        <rFont val="Calibri"/>
        <family val="2"/>
        <scheme val="minor"/>
      </rPr>
      <t>(L3)</t>
    </r>
  </si>
  <si>
    <t>Maksimālās izmaksas līdz 30 dienām (kredītam= L3)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</si>
</sst>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26]\ #,##0.00"/>
    <numFmt numFmtId="165" formatCode="0.0000%"/>
    <numFmt numFmtId="166" formatCode="0.00000%"/>
  </numFmts>
  <fonts count="16" x14ac:knownFonts="1">
    <font>
      <sz val="11"/>
      <color theme="1"/>
      <name val="Calibri"/>
      <family val="2"/>
      <charset val="186"/>
      <scheme val="minor"/>
    </font>
    <font>
      <sz val="11"/>
      <color theme="1"/>
      <name val="Calibri"/>
      <family val="2"/>
      <charset val="186"/>
      <scheme val="minor"/>
    </font>
    <font>
      <sz val="10"/>
      <color theme="1"/>
      <name val="Calibri"/>
      <family val="2"/>
      <scheme val="minor"/>
    </font>
    <font>
      <sz val="11"/>
      <color theme="1"/>
      <name val="Calibri"/>
      <family val="2"/>
      <scheme val="minor"/>
    </font>
    <font>
      <b/>
      <sz val="10"/>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b/>
      <sz val="9"/>
      <color indexed="81"/>
      <name val="Tahoma"/>
      <charset val="1"/>
    </font>
    <font>
      <sz val="9"/>
      <color indexed="81"/>
      <name val="Tahoma"/>
      <charset val="1"/>
    </font>
    <font>
      <b/>
      <sz val="9"/>
      <color indexed="81"/>
      <name val="Tahoma"/>
      <family val="2"/>
    </font>
    <font>
      <sz val="9"/>
      <color indexed="81"/>
      <name val="Tahoma"/>
      <family val="2"/>
    </font>
    <font>
      <b/>
      <i/>
      <sz val="9"/>
      <color indexed="81"/>
      <name val="Tahoma"/>
      <family val="2"/>
    </font>
    <font>
      <i/>
      <sz val="9"/>
      <color indexed="81"/>
      <name val="Tahoma"/>
      <family val="2"/>
    </font>
    <font>
      <u/>
      <sz val="9"/>
      <color indexed="81"/>
      <name val="Tahoma"/>
      <family val="2"/>
    </font>
    <font>
      <sz val="10"/>
      <color theme="1"/>
      <name val="Calibri"/>
      <family val="2"/>
      <charset val="186"/>
      <scheme val="minor"/>
    </font>
  </fonts>
  <fills count="1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EB4343"/>
        <bgColor indexed="64"/>
      </patternFill>
    </fill>
  </fills>
  <borders count="3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0" fillId="3" borderId="4" xfId="0" applyFill="1" applyBorder="1" applyAlignment="1">
      <alignment horizontal="center" wrapText="1"/>
    </xf>
    <xf numFmtId="3" fontId="0" fillId="2" borderId="10" xfId="0" applyNumberFormat="1" applyFill="1" applyBorder="1" applyAlignment="1">
      <alignment horizontal="center"/>
    </xf>
    <xf numFmtId="165" fontId="0" fillId="3" borderId="13" xfId="1" applyNumberFormat="1" applyFont="1" applyFill="1" applyBorder="1"/>
    <xf numFmtId="165" fontId="0" fillId="3" borderId="14" xfId="1" applyNumberFormat="1" applyFont="1" applyFill="1" applyBorder="1"/>
    <xf numFmtId="165" fontId="0" fillId="4" borderId="18" xfId="1" applyNumberFormat="1" applyFont="1" applyFill="1" applyBorder="1"/>
    <xf numFmtId="0" fontId="0" fillId="5" borderId="12" xfId="0" applyFill="1" applyBorder="1" applyAlignment="1">
      <alignment horizontal="center"/>
    </xf>
    <xf numFmtId="165" fontId="0" fillId="5" borderId="19" xfId="1" applyNumberFormat="1" applyFont="1" applyFill="1" applyBorder="1"/>
    <xf numFmtId="165" fontId="0" fillId="5" borderId="11" xfId="1" applyNumberFormat="1" applyFont="1" applyFill="1" applyBorder="1"/>
    <xf numFmtId="165" fontId="0" fillId="5" borderId="14" xfId="1" applyNumberFormat="1" applyFont="1" applyFill="1" applyBorder="1"/>
    <xf numFmtId="3" fontId="0" fillId="2" borderId="20" xfId="0" applyNumberFormat="1" applyFill="1" applyBorder="1" applyAlignment="1">
      <alignment horizontal="center"/>
    </xf>
    <xf numFmtId="164" fontId="0" fillId="3" borderId="21" xfId="0" applyNumberFormat="1" applyFill="1" applyBorder="1"/>
    <xf numFmtId="165" fontId="0" fillId="3" borderId="22" xfId="1" applyNumberFormat="1" applyFont="1" applyFill="1" applyBorder="1"/>
    <xf numFmtId="164" fontId="0" fillId="3" borderId="21" xfId="1" applyNumberFormat="1" applyFont="1" applyFill="1" applyBorder="1"/>
    <xf numFmtId="0" fontId="0" fillId="0" borderId="0" xfId="0" applyFill="1" applyBorder="1"/>
    <xf numFmtId="165" fontId="0" fillId="5" borderId="22" xfId="1" applyNumberFormat="1" applyFont="1" applyFill="1" applyBorder="1"/>
    <xf numFmtId="0" fontId="0" fillId="2" borderId="21" xfId="0" applyFill="1" applyBorder="1"/>
    <xf numFmtId="0" fontId="0" fillId="2" borderId="24" xfId="0" applyFill="1" applyBorder="1"/>
    <xf numFmtId="0" fontId="0" fillId="2" borderId="22" xfId="0" applyFill="1" applyBorder="1"/>
    <xf numFmtId="10" fontId="0" fillId="4" borderId="4" xfId="0" applyNumberFormat="1" applyFill="1" applyBorder="1" applyAlignment="1">
      <alignment horizontal="center"/>
    </xf>
    <xf numFmtId="10" fontId="0" fillId="4" borderId="7" xfId="0" applyNumberFormat="1" applyFill="1" applyBorder="1" applyAlignment="1">
      <alignment horizontal="center"/>
    </xf>
    <xf numFmtId="10" fontId="0" fillId="4" borderId="5" xfId="0" applyNumberFormat="1" applyFill="1" applyBorder="1" applyAlignment="1">
      <alignment horizontal="center"/>
    </xf>
    <xf numFmtId="10" fontId="0" fillId="0" borderId="0" xfId="1" applyNumberFormat="1" applyFont="1"/>
    <xf numFmtId="4" fontId="0" fillId="0" borderId="0" xfId="1" applyNumberFormat="1" applyFont="1"/>
    <xf numFmtId="3" fontId="0" fillId="2" borderId="3" xfId="0" applyNumberFormat="1" applyFill="1" applyBorder="1" applyAlignment="1">
      <alignment horizontal="center"/>
    </xf>
    <xf numFmtId="165" fontId="0" fillId="4" borderId="6" xfId="1" applyNumberFormat="1" applyFont="1" applyFill="1" applyBorder="1"/>
    <xf numFmtId="4" fontId="0" fillId="7" borderId="24" xfId="1" applyNumberFormat="1" applyFont="1" applyFill="1" applyBorder="1"/>
    <xf numFmtId="0" fontId="0" fillId="7" borderId="24" xfId="0" applyFill="1" applyBorder="1"/>
    <xf numFmtId="165" fontId="5" fillId="0" borderId="24" xfId="0" applyNumberFormat="1" applyFont="1" applyBorder="1"/>
    <xf numFmtId="164" fontId="0" fillId="3" borderId="4" xfId="0" applyNumberFormat="1" applyFill="1" applyBorder="1"/>
    <xf numFmtId="165" fontId="0" fillId="3" borderId="5" xfId="1" applyNumberFormat="1" applyFont="1" applyFill="1" applyBorder="1"/>
    <xf numFmtId="165" fontId="0" fillId="3" borderId="30" xfId="1" applyNumberFormat="1" applyFont="1" applyFill="1" applyBorder="1"/>
    <xf numFmtId="165" fontId="0" fillId="3" borderId="9" xfId="1" applyNumberFormat="1" applyFont="1" applyFill="1" applyBorder="1"/>
    <xf numFmtId="166" fontId="0" fillId="3" borderId="5" xfId="1" applyNumberFormat="1" applyFont="1" applyFill="1" applyBorder="1"/>
    <xf numFmtId="165" fontId="0" fillId="5" borderId="8" xfId="1" applyNumberFormat="1" applyFont="1" applyFill="1" applyBorder="1"/>
    <xf numFmtId="165" fontId="0" fillId="5" borderId="9" xfId="1" applyNumberFormat="1" applyFont="1" applyFill="1" applyBorder="1"/>
    <xf numFmtId="165" fontId="0" fillId="5" borderId="5" xfId="1" applyNumberFormat="1" applyFont="1" applyFill="1" applyBorder="1"/>
    <xf numFmtId="0" fontId="0" fillId="8" borderId="24" xfId="0" applyFill="1" applyBorder="1"/>
    <xf numFmtId="3" fontId="0" fillId="8" borderId="24" xfId="0" applyNumberFormat="1" applyFill="1" applyBorder="1"/>
    <xf numFmtId="10" fontId="0" fillId="8" borderId="24" xfId="0" applyNumberFormat="1" applyFill="1" applyBorder="1"/>
    <xf numFmtId="164" fontId="0" fillId="8" borderId="21" xfId="0" applyNumberFormat="1" applyFill="1" applyBorder="1"/>
    <xf numFmtId="164" fontId="0" fillId="8" borderId="4" xfId="0" applyNumberFormat="1" applyFill="1" applyBorder="1"/>
    <xf numFmtId="164" fontId="0" fillId="8" borderId="11" xfId="0" applyNumberFormat="1" applyFill="1" applyBorder="1"/>
    <xf numFmtId="164" fontId="0" fillId="8" borderId="31" xfId="0" applyNumberFormat="1" applyFill="1" applyBorder="1"/>
    <xf numFmtId="0" fontId="0" fillId="0" borderId="25" xfId="0" applyBorder="1"/>
    <xf numFmtId="0" fontId="0" fillId="10" borderId="25" xfId="0" applyFill="1" applyBorder="1" applyAlignment="1"/>
    <xf numFmtId="0" fontId="0" fillId="10" borderId="26" xfId="0" applyFill="1" applyBorder="1" applyAlignment="1"/>
    <xf numFmtId="0" fontId="0" fillId="10" borderId="26" xfId="0" applyFill="1" applyBorder="1"/>
    <xf numFmtId="0" fontId="15" fillId="3" borderId="5" xfId="0" applyFont="1" applyFill="1" applyBorder="1" applyAlignment="1">
      <alignment horizontal="center" wrapText="1"/>
    </xf>
    <xf numFmtId="4" fontId="0" fillId="7" borderId="25" xfId="1" applyNumberFormat="1" applyFont="1" applyFill="1" applyBorder="1" applyAlignment="1">
      <alignment horizontal="left"/>
    </xf>
    <xf numFmtId="4" fontId="0" fillId="7" borderId="26" xfId="1" applyNumberFormat="1" applyFont="1" applyFill="1" applyBorder="1" applyAlignment="1">
      <alignment horizontal="left"/>
    </xf>
    <xf numFmtId="4" fontId="0" fillId="7" borderId="27" xfId="1" applyNumberFormat="1" applyFont="1" applyFill="1" applyBorder="1" applyAlignment="1">
      <alignment horizontal="left" wrapText="1"/>
    </xf>
    <xf numFmtId="4" fontId="0" fillId="7" borderId="28" xfId="1" applyNumberFormat="1" applyFont="1" applyFill="1" applyBorder="1" applyAlignment="1">
      <alignment horizontal="left" wrapText="1"/>
    </xf>
    <xf numFmtId="4" fontId="0" fillId="7" borderId="19" xfId="1" applyNumberFormat="1" applyFont="1" applyFill="1" applyBorder="1" applyAlignment="1">
      <alignment horizontal="left" wrapText="1"/>
    </xf>
    <xf numFmtId="4" fontId="0" fillId="7" borderId="13" xfId="1" applyNumberFormat="1" applyFont="1" applyFill="1" applyBorder="1" applyAlignment="1">
      <alignment horizontal="left" wrapText="1"/>
    </xf>
    <xf numFmtId="0" fontId="0" fillId="8" borderId="29" xfId="0" applyFill="1" applyBorder="1" applyAlignment="1">
      <alignment horizontal="right"/>
    </xf>
    <xf numFmtId="0" fontId="0" fillId="8" borderId="14" xfId="0" applyFill="1" applyBorder="1" applyAlignment="1">
      <alignment horizontal="right"/>
    </xf>
    <xf numFmtId="4" fontId="5" fillId="4" borderId="25" xfId="1" applyNumberFormat="1" applyFont="1" applyFill="1" applyBorder="1" applyAlignment="1">
      <alignment horizontal="left"/>
    </xf>
    <xf numFmtId="4" fontId="5" fillId="4" borderId="26" xfId="1" applyNumberFormat="1" applyFont="1" applyFill="1" applyBorder="1" applyAlignment="1">
      <alignment horizontal="left"/>
    </xf>
    <xf numFmtId="0" fontId="0" fillId="0" borderId="27" xfId="0" applyBorder="1" applyAlignment="1">
      <alignment horizontal="left" wrapText="1"/>
    </xf>
    <xf numFmtId="0" fontId="0" fillId="0" borderId="28" xfId="0" applyBorder="1" applyAlignment="1">
      <alignment horizontal="left" wrapText="1"/>
    </xf>
    <xf numFmtId="0" fontId="0" fillId="0" borderId="19" xfId="0" applyBorder="1" applyAlignment="1">
      <alignment horizontal="left" wrapText="1"/>
    </xf>
    <xf numFmtId="0" fontId="0" fillId="0" borderId="13" xfId="0" applyBorder="1" applyAlignment="1">
      <alignment horizontal="left" wrapText="1"/>
    </xf>
    <xf numFmtId="0" fontId="0" fillId="11" borderId="29" xfId="0" applyFill="1" applyBorder="1" applyAlignment="1">
      <alignment horizontal="right"/>
    </xf>
    <xf numFmtId="0" fontId="0" fillId="11" borderId="14" xfId="0" applyFill="1" applyBorder="1" applyAlignment="1">
      <alignment horizontal="right"/>
    </xf>
    <xf numFmtId="4" fontId="0" fillId="6" borderId="25" xfId="1" applyNumberFormat="1" applyFont="1" applyFill="1" applyBorder="1" applyAlignment="1">
      <alignment horizontal="center"/>
    </xf>
    <xf numFmtId="4" fontId="0" fillId="6" borderId="23" xfId="1" applyNumberFormat="1" applyFont="1" applyFill="1" applyBorder="1" applyAlignment="1">
      <alignment horizontal="center"/>
    </xf>
    <xf numFmtId="4" fontId="0" fillId="6" borderId="26" xfId="1" applyNumberFormat="1" applyFont="1" applyFill="1" applyBorder="1" applyAlignment="1">
      <alignment horizontal="center"/>
    </xf>
    <xf numFmtId="4" fontId="0" fillId="7" borderId="27" xfId="1" applyNumberFormat="1" applyFont="1" applyFill="1" applyBorder="1" applyAlignment="1">
      <alignment horizontal="left" vertical="center" wrapText="1"/>
    </xf>
    <xf numFmtId="4" fontId="0" fillId="7" borderId="28" xfId="1" applyNumberFormat="1" applyFont="1" applyFill="1" applyBorder="1" applyAlignment="1">
      <alignment horizontal="left" vertical="center" wrapText="1"/>
    </xf>
    <xf numFmtId="4" fontId="0" fillId="7" borderId="19" xfId="1" applyNumberFormat="1" applyFont="1" applyFill="1" applyBorder="1" applyAlignment="1">
      <alignment horizontal="left" vertical="center" wrapText="1"/>
    </xf>
    <xf numFmtId="4" fontId="0" fillId="7" borderId="13" xfId="1" applyNumberFormat="1" applyFont="1" applyFill="1" applyBorder="1" applyAlignment="1">
      <alignment horizontal="left" vertical="center" wrapText="1"/>
    </xf>
    <xf numFmtId="3" fontId="0" fillId="8" borderId="29" xfId="0" applyNumberFormat="1" applyFill="1" applyBorder="1" applyAlignment="1">
      <alignment horizontal="right"/>
    </xf>
    <xf numFmtId="3" fontId="0" fillId="8" borderId="14" xfId="0" applyNumberFormat="1" applyFill="1" applyBorder="1" applyAlignment="1">
      <alignment horizontal="right"/>
    </xf>
    <xf numFmtId="0" fontId="2" fillId="2" borderId="2" xfId="0" applyFont="1" applyFill="1" applyBorder="1" applyAlignment="1">
      <alignment horizontal="center" wrapText="1"/>
    </xf>
    <xf numFmtId="0" fontId="2" fillId="2" borderId="9" xfId="0" applyFont="1" applyFill="1" applyBorder="1" applyAlignment="1">
      <alignment horizontal="center" wrapText="1"/>
    </xf>
    <xf numFmtId="0" fontId="2" fillId="2" borderId="32" xfId="0" applyFont="1" applyFill="1" applyBorder="1" applyAlignment="1">
      <alignment horizontal="center" wrapText="1"/>
    </xf>
    <xf numFmtId="0" fontId="2" fillId="2" borderId="31" xfId="0" applyFont="1" applyFill="1" applyBorder="1" applyAlignment="1">
      <alignment horizontal="center" wrapText="1"/>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33" xfId="0" applyFill="1" applyBorder="1" applyAlignment="1">
      <alignment horizontal="center" wrapText="1"/>
    </xf>
    <xf numFmtId="0" fontId="0" fillId="2" borderId="34" xfId="0" applyFill="1" applyBorder="1" applyAlignment="1">
      <alignment horizontal="center" wrapText="1"/>
    </xf>
    <xf numFmtId="0" fontId="0" fillId="2" borderId="1" xfId="0" applyFill="1" applyBorder="1" applyAlignment="1">
      <alignment horizontal="center" wrapText="1"/>
    </xf>
    <xf numFmtId="0" fontId="0" fillId="2" borderId="8" xfId="0" applyFill="1" applyBorder="1" applyAlignment="1">
      <alignment horizontal="center" wrapText="1"/>
    </xf>
    <xf numFmtId="0" fontId="0" fillId="9" borderId="38" xfId="0" applyFill="1" applyBorder="1" applyAlignment="1">
      <alignment horizontal="center"/>
    </xf>
    <xf numFmtId="0" fontId="0" fillId="9" borderId="6" xfId="0" applyFill="1" applyBorder="1" applyAlignment="1">
      <alignment horizontal="center"/>
    </xf>
    <xf numFmtId="0" fontId="0" fillId="10" borderId="25" xfId="0" applyFill="1" applyBorder="1" applyAlignment="1">
      <alignment horizontal="center"/>
    </xf>
    <xf numFmtId="0" fontId="0" fillId="10" borderId="23" xfId="0" applyFill="1" applyBorder="1" applyAlignment="1">
      <alignment horizontal="center"/>
    </xf>
    <xf numFmtId="0" fontId="0" fillId="10" borderId="26" xfId="0" applyFill="1" applyBorder="1" applyAlignment="1">
      <alignment horizontal="center"/>
    </xf>
    <xf numFmtId="0" fontId="0" fillId="2" borderId="35" xfId="0" applyFill="1" applyBorder="1" applyAlignment="1">
      <alignment horizontal="center" vertical="center" wrapText="1"/>
    </xf>
    <xf numFmtId="0" fontId="0" fillId="2" borderId="31" xfId="0" applyFill="1" applyBorder="1" applyAlignment="1">
      <alignment horizontal="center" vertical="center" wrapText="1"/>
    </xf>
    <xf numFmtId="0" fontId="6" fillId="12" borderId="29" xfId="0" applyFont="1" applyFill="1" applyBorder="1" applyAlignment="1">
      <alignment horizontal="center" wrapText="1"/>
    </xf>
    <xf numFmtId="0" fontId="6" fillId="12" borderId="9" xfId="0" applyFont="1" applyFill="1" applyBorder="1" applyAlignment="1">
      <alignment horizontal="center" wrapText="1"/>
    </xf>
    <xf numFmtId="0" fontId="3" fillId="2" borderId="36" xfId="0" applyFont="1" applyFill="1" applyBorder="1" applyAlignment="1">
      <alignment horizontal="center" wrapText="1"/>
    </xf>
    <xf numFmtId="0" fontId="3" fillId="2" borderId="8" xfId="0" applyFont="1" applyFill="1" applyBorder="1" applyAlignment="1">
      <alignment horizontal="center" wrapText="1"/>
    </xf>
    <xf numFmtId="0" fontId="0" fillId="2" borderId="37" xfId="0" applyFill="1" applyBorder="1" applyAlignment="1">
      <alignment horizontal="center" wrapText="1"/>
    </xf>
    <xf numFmtId="0" fontId="0" fillId="3" borderId="32" xfId="0" applyFill="1" applyBorder="1" applyAlignment="1">
      <alignment horizontal="center" wrapText="1"/>
    </xf>
    <xf numFmtId="0" fontId="0" fillId="3" borderId="31" xfId="0" applyFill="1" applyBorder="1" applyAlignment="1">
      <alignment horizontal="center" wrapText="1"/>
    </xf>
    <xf numFmtId="10" fontId="2" fillId="3" borderId="15" xfId="0" applyNumberFormat="1" applyFont="1" applyFill="1" applyBorder="1" applyAlignment="1">
      <alignment horizontal="center" wrapText="1"/>
    </xf>
    <xf numFmtId="10" fontId="0" fillId="3" borderId="17" xfId="0" applyNumberFormat="1" applyFill="1" applyBorder="1" applyAlignment="1">
      <alignment horizontal="center" wrapText="1"/>
    </xf>
    <xf numFmtId="0" fontId="0" fillId="3" borderId="1" xfId="0" applyFill="1" applyBorder="1" applyAlignment="1">
      <alignment horizontal="center" wrapText="1"/>
    </xf>
    <xf numFmtId="0" fontId="0" fillId="3" borderId="8" xfId="0" applyFill="1" applyBorder="1" applyAlignment="1">
      <alignment horizontal="center" wrapText="1"/>
    </xf>
    <xf numFmtId="0" fontId="0" fillId="3" borderId="2" xfId="0" applyFill="1" applyBorder="1" applyAlignment="1">
      <alignment horizontal="center" wrapText="1"/>
    </xf>
    <xf numFmtId="0" fontId="0" fillId="3" borderId="9" xfId="0" applyFill="1" applyBorder="1" applyAlignment="1">
      <alignment horizontal="center" wrapText="1"/>
    </xf>
  </cellXfs>
  <cellStyles count="2">
    <cellStyle name="Normal" xfId="0" builtinId="0"/>
    <cellStyle name="Percent" xfId="1" builtinId="5"/>
  </cellStyles>
  <dxfs count="12">
    <dxf>
      <font>
        <color theme="9" tint="-0.499984740745262"/>
      </font>
      <fill>
        <patternFill>
          <bgColor theme="7" tint="0.7999816888943144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9" tint="-0.499984740745262"/>
      </font>
      <fill>
        <patternFill>
          <bgColor theme="7" tint="0.7999816888943144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s>
  <tableStyles count="0" defaultTableStyle="TableStyleMedium2" defaultPivotStyle="PivotStyleLight16"/>
  <colors>
    <mruColors>
      <color rgb="FFEB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32"/>
  <sheetViews>
    <sheetView tabSelected="1" topLeftCell="D9" workbookViewId="0">
      <selection activeCell="J22" sqref="J22:K23"/>
    </sheetView>
  </sheetViews>
  <sheetFormatPr defaultRowHeight="15" outlineLevelCol="1" x14ac:dyDescent="0.25"/>
  <cols>
    <col min="1" max="1" width="8.140625" bestFit="1" customWidth="1"/>
    <col min="2" max="2" width="9.42578125" hidden="1" customWidth="1" outlineLevel="1"/>
    <col min="3" max="3" width="12" hidden="1" customWidth="1" outlineLevel="1"/>
    <col min="4" max="4" width="1.85546875" customWidth="1" collapsed="1"/>
    <col min="5" max="5" width="12" hidden="1" customWidth="1"/>
    <col min="6" max="6" width="13.28515625" hidden="1" customWidth="1"/>
    <col min="7" max="7" width="13.42578125" hidden="1" customWidth="1"/>
    <col min="8" max="8" width="1.5703125" customWidth="1"/>
    <col min="9" max="9" width="2.42578125" customWidth="1"/>
    <col min="10" max="10" width="14.28515625" customWidth="1"/>
    <col min="11" max="11" width="14.7109375" bestFit="1" customWidth="1"/>
    <col min="12" max="12" width="15.7109375" bestFit="1" customWidth="1"/>
    <col min="13" max="13" width="2.85546875" customWidth="1"/>
    <col min="14" max="14" width="7.85546875" customWidth="1"/>
    <col min="15" max="15" width="14.140625" customWidth="1"/>
    <col min="16" max="16" width="16.7109375" customWidth="1"/>
    <col min="17" max="17" width="18.42578125" customWidth="1"/>
    <col min="18" max="18" width="14.5703125" customWidth="1"/>
    <col min="19" max="19" width="13.28515625" customWidth="1"/>
    <col min="20" max="20" width="13.85546875" customWidth="1"/>
    <col min="21" max="21" width="15.28515625" customWidth="1"/>
  </cols>
  <sheetData>
    <row r="1" spans="10:21" ht="15.75" thickBot="1" x14ac:dyDescent="0.3">
      <c r="N1" s="44"/>
      <c r="O1" s="45" t="s">
        <v>24</v>
      </c>
      <c r="P1" s="46"/>
      <c r="Q1" s="47"/>
    </row>
    <row r="2" spans="10:21" ht="28.5" customHeight="1" x14ac:dyDescent="0.25">
      <c r="J2" s="87" t="s">
        <v>23</v>
      </c>
      <c r="K2" s="88"/>
      <c r="L2" s="89"/>
      <c r="N2" s="96" t="s">
        <v>5</v>
      </c>
      <c r="O2" s="94" t="s">
        <v>25</v>
      </c>
      <c r="P2" s="92" t="s">
        <v>26</v>
      </c>
      <c r="Q2" s="90" t="s">
        <v>6</v>
      </c>
      <c r="R2" s="81" t="s">
        <v>7</v>
      </c>
      <c r="S2" s="83" t="s">
        <v>1</v>
      </c>
      <c r="T2" s="74" t="s">
        <v>2</v>
      </c>
      <c r="U2" s="76" t="s">
        <v>3</v>
      </c>
    </row>
    <row r="3" spans="10:21" ht="30.75" customHeight="1" thickBot="1" x14ac:dyDescent="0.3">
      <c r="J3" s="85" t="s">
        <v>4</v>
      </c>
      <c r="K3" s="86"/>
      <c r="L3" s="43">
        <v>300</v>
      </c>
      <c r="N3" s="82"/>
      <c r="O3" s="95"/>
      <c r="P3" s="93"/>
      <c r="Q3" s="91"/>
      <c r="R3" s="82"/>
      <c r="S3" s="84"/>
      <c r="T3" s="75"/>
      <c r="U3" s="77"/>
    </row>
    <row r="4" spans="10:21" x14ac:dyDescent="0.25">
      <c r="J4" s="78" t="s">
        <v>22</v>
      </c>
      <c r="K4" s="79"/>
      <c r="L4" s="80"/>
      <c r="M4" s="14"/>
      <c r="N4" s="10">
        <v>2</v>
      </c>
      <c r="O4" s="40">
        <v>3</v>
      </c>
      <c r="P4" s="5">
        <f t="shared" ref="P4:P9" si="0">ROUND(O4/N4/$L$3,6)</f>
        <v>5.0000000000000001E-3</v>
      </c>
      <c r="Q4" s="6" t="str">
        <f>IF(P4&lt;=$J$6,"ATBILST","NEATBILST")</f>
        <v>ATBILST</v>
      </c>
      <c r="R4" s="7">
        <f t="shared" ref="R4:R32" si="1">ROUND(O4/($L$3*N4),6)</f>
        <v>5.0000000000000001E-3</v>
      </c>
      <c r="S4" s="8">
        <f t="shared" ref="S4:S32" si="2">R4*360</f>
        <v>1.8</v>
      </c>
      <c r="T4" s="9">
        <f t="shared" ref="T4:T32" si="3">R4+0.1%</f>
        <v>6.0000000000000001E-3</v>
      </c>
      <c r="U4" s="15">
        <f t="shared" ref="U4:U32" si="4">S4+36%</f>
        <v>2.16</v>
      </c>
    </row>
    <row r="5" spans="10:21" x14ac:dyDescent="0.25">
      <c r="J5" s="16" t="s">
        <v>9</v>
      </c>
      <c r="K5" s="17" t="s">
        <v>10</v>
      </c>
      <c r="L5" s="18" t="s">
        <v>11</v>
      </c>
      <c r="M5" s="14"/>
      <c r="N5" s="10">
        <v>3</v>
      </c>
      <c r="O5" s="40">
        <v>3</v>
      </c>
      <c r="P5" s="5">
        <f t="shared" si="0"/>
        <v>3.333E-3</v>
      </c>
      <c r="Q5" s="6" t="str">
        <f t="shared" ref="Q5:Q9" si="5">IF(P5&lt;=$J$6,"ATBILST","NEATBILST")</f>
        <v>ATBILST</v>
      </c>
      <c r="R5" s="7">
        <f t="shared" si="1"/>
        <v>3.333E-3</v>
      </c>
      <c r="S5" s="8">
        <f t="shared" si="2"/>
        <v>1.1998800000000001</v>
      </c>
      <c r="T5" s="9">
        <f t="shared" si="3"/>
        <v>4.333E-3</v>
      </c>
      <c r="U5" s="15">
        <f t="shared" si="4"/>
        <v>1.5598800000000002</v>
      </c>
    </row>
    <row r="6" spans="10:21" ht="15.75" thickBot="1" x14ac:dyDescent="0.3">
      <c r="J6" s="19">
        <v>5.4999999999999997E-3</v>
      </c>
      <c r="K6" s="20">
        <v>2.5000000000000001E-3</v>
      </c>
      <c r="L6" s="21">
        <v>2E-3</v>
      </c>
      <c r="N6" s="10">
        <v>4</v>
      </c>
      <c r="O6" s="40">
        <v>6.6</v>
      </c>
      <c r="P6" s="5">
        <f t="shared" si="0"/>
        <v>5.4999999999999997E-3</v>
      </c>
      <c r="Q6" s="6" t="str">
        <f t="shared" si="5"/>
        <v>ATBILST</v>
      </c>
      <c r="R6" s="7">
        <f t="shared" si="1"/>
        <v>5.4999999999999997E-3</v>
      </c>
      <c r="S6" s="8">
        <f t="shared" si="2"/>
        <v>1.98</v>
      </c>
      <c r="T6" s="9">
        <f t="shared" si="3"/>
        <v>6.4999999999999997E-3</v>
      </c>
      <c r="U6" s="15">
        <f t="shared" si="4"/>
        <v>2.34</v>
      </c>
    </row>
    <row r="7" spans="10:21" x14ac:dyDescent="0.25">
      <c r="J7" s="22"/>
      <c r="N7" s="10">
        <v>5</v>
      </c>
      <c r="O7" s="40">
        <v>9</v>
      </c>
      <c r="P7" s="5">
        <f t="shared" si="0"/>
        <v>6.0000000000000001E-3</v>
      </c>
      <c r="Q7" s="6" t="str">
        <f t="shared" si="5"/>
        <v>NEATBILST</v>
      </c>
      <c r="R7" s="7">
        <f t="shared" si="1"/>
        <v>6.0000000000000001E-3</v>
      </c>
      <c r="S7" s="8">
        <f t="shared" si="2"/>
        <v>2.16</v>
      </c>
      <c r="T7" s="9">
        <f t="shared" si="3"/>
        <v>7.0000000000000001E-3</v>
      </c>
      <c r="U7" s="15">
        <f t="shared" si="4"/>
        <v>2.52</v>
      </c>
    </row>
    <row r="8" spans="10:21" x14ac:dyDescent="0.25">
      <c r="N8" s="10">
        <v>6</v>
      </c>
      <c r="O8" s="40">
        <v>9.9</v>
      </c>
      <c r="P8" s="5">
        <f t="shared" si="0"/>
        <v>5.4999999999999997E-3</v>
      </c>
      <c r="Q8" s="6" t="str">
        <f t="shared" si="5"/>
        <v>ATBILST</v>
      </c>
      <c r="R8" s="7">
        <f t="shared" si="1"/>
        <v>5.4999999999999997E-3</v>
      </c>
      <c r="S8" s="8">
        <f t="shared" si="2"/>
        <v>1.98</v>
      </c>
      <c r="T8" s="9">
        <f t="shared" si="3"/>
        <v>6.4999999999999997E-3</v>
      </c>
      <c r="U8" s="15">
        <f t="shared" si="4"/>
        <v>2.34</v>
      </c>
    </row>
    <row r="9" spans="10:21" ht="15.75" thickBot="1" x14ac:dyDescent="0.3">
      <c r="J9" s="23"/>
      <c r="N9" s="24">
        <v>7</v>
      </c>
      <c r="O9" s="41">
        <v>11.55</v>
      </c>
      <c r="P9" s="25">
        <f t="shared" si="0"/>
        <v>5.4999999999999997E-3</v>
      </c>
      <c r="Q9" s="6" t="str">
        <f t="shared" si="5"/>
        <v>ATBILST</v>
      </c>
      <c r="R9" s="7">
        <f t="shared" si="1"/>
        <v>5.4999999999999997E-3</v>
      </c>
      <c r="S9" s="8">
        <f t="shared" si="2"/>
        <v>1.98</v>
      </c>
      <c r="T9" s="9">
        <f t="shared" si="3"/>
        <v>6.4999999999999997E-3</v>
      </c>
      <c r="U9" s="15">
        <f t="shared" si="4"/>
        <v>2.34</v>
      </c>
    </row>
    <row r="10" spans="10:21" x14ac:dyDescent="0.25">
      <c r="J10" s="23"/>
      <c r="N10" s="2">
        <v>8</v>
      </c>
      <c r="O10" s="42">
        <v>12.3</v>
      </c>
      <c r="P10" s="5">
        <f>ROUND((O10-($L$3*J6*N9))/(N10-N9)/$L$3,6)</f>
        <v>2.5000000000000001E-3</v>
      </c>
      <c r="Q10" s="6" t="str">
        <f>IF(P10&lt;=$K$6,"ATBILST","NEATBILST")</f>
        <v>ATBILST</v>
      </c>
      <c r="R10" s="7">
        <f t="shared" si="1"/>
        <v>5.1250000000000002E-3</v>
      </c>
      <c r="S10" s="8">
        <f t="shared" si="2"/>
        <v>1.845</v>
      </c>
      <c r="T10" s="9">
        <f t="shared" si="3"/>
        <v>6.1250000000000002E-3</v>
      </c>
      <c r="U10" s="15">
        <f t="shared" si="4"/>
        <v>2.2050000000000001</v>
      </c>
    </row>
    <row r="11" spans="10:21" x14ac:dyDescent="0.25">
      <c r="J11" s="23"/>
      <c r="N11" s="10">
        <v>9</v>
      </c>
      <c r="O11" s="40">
        <v>15</v>
      </c>
      <c r="P11" s="5">
        <f>ROUND((O11-($L$3*J6*N9))/(N11-N9)/$L$3,6)</f>
        <v>5.7499999999999999E-3</v>
      </c>
      <c r="Q11" s="6" t="str">
        <f t="shared" ref="Q11:Q16" si="6">IF(P11&lt;=$K$6,"ATBILST","NEATBILST")</f>
        <v>NEATBILST</v>
      </c>
      <c r="R11" s="7">
        <f t="shared" si="1"/>
        <v>5.5560000000000002E-3</v>
      </c>
      <c r="S11" s="8">
        <f t="shared" si="2"/>
        <v>2.0001600000000002</v>
      </c>
      <c r="T11" s="9">
        <f t="shared" si="3"/>
        <v>6.5560000000000002E-3</v>
      </c>
      <c r="U11" s="15">
        <f t="shared" si="4"/>
        <v>2.36016</v>
      </c>
    </row>
    <row r="12" spans="10:21" x14ac:dyDescent="0.25">
      <c r="J12" s="23"/>
      <c r="N12" s="10">
        <v>10</v>
      </c>
      <c r="O12" s="40">
        <v>13.8</v>
      </c>
      <c r="P12" s="5">
        <f>ROUND((O12-($L$3*J6*N9))/(N12-N9)/$L$3,6)</f>
        <v>2.5000000000000001E-3</v>
      </c>
      <c r="Q12" s="6" t="str">
        <f t="shared" si="6"/>
        <v>ATBILST</v>
      </c>
      <c r="R12" s="7">
        <f t="shared" si="1"/>
        <v>4.5999999999999999E-3</v>
      </c>
      <c r="S12" s="8">
        <f t="shared" si="2"/>
        <v>1.6559999999999999</v>
      </c>
      <c r="T12" s="9">
        <f t="shared" si="3"/>
        <v>5.5999999999999999E-3</v>
      </c>
      <c r="U12" s="15">
        <f t="shared" si="4"/>
        <v>2.016</v>
      </c>
    </row>
    <row r="13" spans="10:21" x14ac:dyDescent="0.25">
      <c r="J13" s="65" t="s">
        <v>12</v>
      </c>
      <c r="K13" s="66"/>
      <c r="L13" s="67"/>
      <c r="N13" s="10">
        <v>11</v>
      </c>
      <c r="O13" s="40">
        <v>14.55</v>
      </c>
      <c r="P13" s="5">
        <f>ROUND((O13-($L$3*J6*N9))/(N13-N9)/$L$3,6)</f>
        <v>2.5000000000000001E-3</v>
      </c>
      <c r="Q13" s="6" t="str">
        <f t="shared" si="6"/>
        <v>ATBILST</v>
      </c>
      <c r="R13" s="7">
        <f t="shared" si="1"/>
        <v>4.4089999999999997E-3</v>
      </c>
      <c r="S13" s="8">
        <f t="shared" si="2"/>
        <v>1.58724</v>
      </c>
      <c r="T13" s="9">
        <f t="shared" si="3"/>
        <v>5.4089999999999997E-3</v>
      </c>
      <c r="U13" s="15">
        <f t="shared" si="4"/>
        <v>1.9472399999999999</v>
      </c>
    </row>
    <row r="14" spans="10:21" x14ac:dyDescent="0.25">
      <c r="J14" s="49" t="s">
        <v>4</v>
      </c>
      <c r="K14" s="50"/>
      <c r="L14" s="37">
        <v>2000</v>
      </c>
      <c r="N14" s="10">
        <v>12</v>
      </c>
      <c r="O14" s="40">
        <v>15.3</v>
      </c>
      <c r="P14" s="5">
        <f>ROUND((O14-($L$3*J6*N9))/(N14-N9)/$L$3,6)</f>
        <v>2.5000000000000001E-3</v>
      </c>
      <c r="Q14" s="6" t="str">
        <f t="shared" si="6"/>
        <v>ATBILST</v>
      </c>
      <c r="R14" s="7">
        <f t="shared" si="1"/>
        <v>4.2500000000000003E-3</v>
      </c>
      <c r="S14" s="8">
        <f t="shared" si="2"/>
        <v>1.53</v>
      </c>
      <c r="T14" s="9">
        <f t="shared" si="3"/>
        <v>5.2500000000000003E-3</v>
      </c>
      <c r="U14" s="15">
        <f t="shared" si="4"/>
        <v>1.8900000000000001</v>
      </c>
    </row>
    <row r="15" spans="10:21" x14ac:dyDescent="0.25">
      <c r="J15" s="26" t="s">
        <v>13</v>
      </c>
      <c r="K15" s="27"/>
      <c r="L15" s="38">
        <v>200</v>
      </c>
      <c r="N15" s="10">
        <v>13</v>
      </c>
      <c r="O15" s="40">
        <v>16.05</v>
      </c>
      <c r="P15" s="5">
        <f>ROUND((O15-($L$3*J6*N9))/(N15-N9)/$L$3,6)</f>
        <v>2.5000000000000001E-3</v>
      </c>
      <c r="Q15" s="6" t="str">
        <f t="shared" si="6"/>
        <v>ATBILST</v>
      </c>
      <c r="R15" s="7">
        <f t="shared" si="1"/>
        <v>4.1149999999999997E-3</v>
      </c>
      <c r="S15" s="8">
        <f t="shared" si="2"/>
        <v>1.4813999999999998</v>
      </c>
      <c r="T15" s="9">
        <f t="shared" si="3"/>
        <v>5.1149999999999998E-3</v>
      </c>
      <c r="U15" s="15">
        <f t="shared" si="4"/>
        <v>1.8413999999999997</v>
      </c>
    </row>
    <row r="16" spans="10:21" ht="15.75" thickBot="1" x14ac:dyDescent="0.3">
      <c r="J16" s="49" t="s">
        <v>14</v>
      </c>
      <c r="K16" s="50"/>
      <c r="L16" s="37">
        <v>3600</v>
      </c>
      <c r="N16" s="24">
        <v>14</v>
      </c>
      <c r="O16" s="41">
        <v>16.8</v>
      </c>
      <c r="P16" s="25">
        <f>ROUND((O16-($L$3*J6*N9))/(N16-N9)/$L$3,6)</f>
        <v>2.5000000000000001E-3</v>
      </c>
      <c r="Q16" s="6" t="str">
        <f t="shared" si="6"/>
        <v>ATBILST</v>
      </c>
      <c r="R16" s="7">
        <f t="shared" si="1"/>
        <v>4.0000000000000001E-3</v>
      </c>
      <c r="S16" s="8">
        <f t="shared" si="2"/>
        <v>1.44</v>
      </c>
      <c r="T16" s="9">
        <f t="shared" si="3"/>
        <v>5.0000000000000001E-3</v>
      </c>
      <c r="U16" s="15">
        <f t="shared" si="4"/>
        <v>1.7999999999999998</v>
      </c>
    </row>
    <row r="17" spans="10:21" x14ac:dyDescent="0.25">
      <c r="J17" s="57" t="s">
        <v>15</v>
      </c>
      <c r="K17" s="58"/>
      <c r="L17" s="28">
        <f>(L16-L14)/L15/L14</f>
        <v>4.0000000000000001E-3</v>
      </c>
      <c r="N17" s="2">
        <v>15</v>
      </c>
      <c r="O17" s="42">
        <v>17.399999999999999</v>
      </c>
      <c r="P17" s="5">
        <f>ROUND((O18-($L$3*J6*N9+$L$3*K6*N9))/(N18-N16)/$L$3,6)</f>
        <v>2E-3</v>
      </c>
      <c r="Q17" s="6" t="str">
        <f>IF(P17&lt;=$L$6,"ATBILST","NEATBILST")</f>
        <v>ATBILST</v>
      </c>
      <c r="R17" s="7">
        <f t="shared" si="1"/>
        <v>3.8670000000000002E-3</v>
      </c>
      <c r="S17" s="8">
        <f t="shared" si="2"/>
        <v>1.39212</v>
      </c>
      <c r="T17" s="9">
        <f t="shared" si="3"/>
        <v>4.8669999999999998E-3</v>
      </c>
      <c r="U17" s="15">
        <f t="shared" si="4"/>
        <v>1.7521200000000001</v>
      </c>
    </row>
    <row r="18" spans="10:21" x14ac:dyDescent="0.25">
      <c r="J18" s="23"/>
      <c r="N18" s="10">
        <v>16</v>
      </c>
      <c r="O18" s="40">
        <v>18</v>
      </c>
      <c r="P18" s="5">
        <f>ROUND((O18-($L$3*J6*N9+$L$3*K6*N9))/(N18-N16)/$L$3,6)</f>
        <v>2E-3</v>
      </c>
      <c r="Q18" s="6" t="str">
        <f t="shared" ref="Q18:Q32" si="7">IF(P18&lt;=$L$6,"ATBILST","NEATBILST")</f>
        <v>ATBILST</v>
      </c>
      <c r="R18" s="7">
        <f t="shared" si="1"/>
        <v>3.7499999999999999E-3</v>
      </c>
      <c r="S18" s="8">
        <f t="shared" si="2"/>
        <v>1.3499999999999999</v>
      </c>
      <c r="T18" s="9">
        <f t="shared" si="3"/>
        <v>4.7499999999999999E-3</v>
      </c>
      <c r="U18" s="15">
        <f t="shared" si="4"/>
        <v>1.71</v>
      </c>
    </row>
    <row r="19" spans="10:21" x14ac:dyDescent="0.25">
      <c r="J19" s="23"/>
      <c r="N19" s="10">
        <v>17</v>
      </c>
      <c r="O19" s="40">
        <v>18.7</v>
      </c>
      <c r="P19" s="5">
        <f>ROUND((O19-($L$3*J6*N9+$L$3*K6*N9))/(N19-N16)/$L$3,6)</f>
        <v>2.111E-3</v>
      </c>
      <c r="Q19" s="6" t="str">
        <f t="shared" si="7"/>
        <v>NEATBILST</v>
      </c>
      <c r="R19" s="7">
        <f t="shared" si="1"/>
        <v>3.6670000000000001E-3</v>
      </c>
      <c r="S19" s="8">
        <f t="shared" si="2"/>
        <v>1.32012</v>
      </c>
      <c r="T19" s="9">
        <f t="shared" si="3"/>
        <v>4.6670000000000001E-3</v>
      </c>
      <c r="U19" s="15">
        <f t="shared" si="4"/>
        <v>1.6801200000000001</v>
      </c>
    </row>
    <row r="20" spans="10:21" x14ac:dyDescent="0.25">
      <c r="J20" s="65" t="s">
        <v>16</v>
      </c>
      <c r="K20" s="66"/>
      <c r="L20" s="67"/>
      <c r="N20" s="10">
        <v>18</v>
      </c>
      <c r="O20" s="40">
        <v>19.2</v>
      </c>
      <c r="P20" s="5">
        <f>ROUND((O20-($L$3*J6*N9+$L$3*K6*N9))/(N20-N16)/$L$3,6)</f>
        <v>2E-3</v>
      </c>
      <c r="Q20" s="6" t="str">
        <f t="shared" si="7"/>
        <v>ATBILST</v>
      </c>
      <c r="R20" s="7">
        <f t="shared" si="1"/>
        <v>3.5560000000000001E-3</v>
      </c>
      <c r="S20" s="8">
        <f t="shared" si="2"/>
        <v>1.28016</v>
      </c>
      <c r="T20" s="9">
        <f t="shared" si="3"/>
        <v>4.5560000000000002E-3</v>
      </c>
      <c r="U20" s="15">
        <f t="shared" si="4"/>
        <v>1.6401599999999998</v>
      </c>
    </row>
    <row r="21" spans="10:21" x14ac:dyDescent="0.25">
      <c r="J21" s="49" t="s">
        <v>17</v>
      </c>
      <c r="K21" s="50"/>
      <c r="L21" s="37">
        <v>400</v>
      </c>
      <c r="N21" s="10">
        <v>19</v>
      </c>
      <c r="O21" s="40">
        <v>19.8</v>
      </c>
      <c r="P21" s="5">
        <f>ROUND((O21-($L$3*J6*N9+$L$3*K6*N9))/(N21-N16)/$L$3,6)</f>
        <v>2E-3</v>
      </c>
      <c r="Q21" s="6" t="str">
        <f t="shared" si="7"/>
        <v>ATBILST</v>
      </c>
      <c r="R21" s="7">
        <f t="shared" si="1"/>
        <v>3.4740000000000001E-3</v>
      </c>
      <c r="S21" s="8">
        <f t="shared" si="2"/>
        <v>1.25064</v>
      </c>
      <c r="T21" s="9">
        <f t="shared" si="3"/>
        <v>4.4740000000000005E-3</v>
      </c>
      <c r="U21" s="15">
        <f t="shared" si="4"/>
        <v>1.6106400000000001</v>
      </c>
    </row>
    <row r="22" spans="10:21" ht="15" customHeight="1" x14ac:dyDescent="0.25">
      <c r="J22" s="68" t="s">
        <v>18</v>
      </c>
      <c r="K22" s="69"/>
      <c r="L22" s="72">
        <v>12</v>
      </c>
      <c r="N22" s="10">
        <v>20</v>
      </c>
      <c r="O22" s="40">
        <v>20.399999999999999</v>
      </c>
      <c r="P22" s="5">
        <f>ROUND((O22-($L$3*J6*N9+$L$3*K6*N9))/(N22-N16)/$L$3,6)</f>
        <v>2E-3</v>
      </c>
      <c r="Q22" s="6" t="str">
        <f t="shared" si="7"/>
        <v>ATBILST</v>
      </c>
      <c r="R22" s="7">
        <f t="shared" si="1"/>
        <v>3.3999999999999998E-3</v>
      </c>
      <c r="S22" s="8">
        <f t="shared" si="2"/>
        <v>1.224</v>
      </c>
      <c r="T22" s="9">
        <f t="shared" si="3"/>
        <v>4.3999999999999994E-3</v>
      </c>
      <c r="U22" s="15">
        <f t="shared" si="4"/>
        <v>1.5840000000000001</v>
      </c>
    </row>
    <row r="23" spans="10:21" x14ac:dyDescent="0.25">
      <c r="J23" s="70"/>
      <c r="K23" s="71"/>
      <c r="L23" s="73"/>
      <c r="N23" s="10">
        <v>21</v>
      </c>
      <c r="O23" s="40">
        <v>21</v>
      </c>
      <c r="P23" s="5">
        <f>ROUND((O23-($L$3*J6*N9+$L$3*K6*N9))/(N23-N16)/$L$3,6)</f>
        <v>2E-3</v>
      </c>
      <c r="Q23" s="6" t="str">
        <f t="shared" si="7"/>
        <v>ATBILST</v>
      </c>
      <c r="R23" s="7">
        <f t="shared" si="1"/>
        <v>3.333E-3</v>
      </c>
      <c r="S23" s="8">
        <f t="shared" si="2"/>
        <v>1.1998800000000001</v>
      </c>
      <c r="T23" s="9">
        <f t="shared" si="3"/>
        <v>4.333E-3</v>
      </c>
      <c r="U23" s="15">
        <f t="shared" si="4"/>
        <v>1.5598800000000002</v>
      </c>
    </row>
    <row r="24" spans="10:21" x14ac:dyDescent="0.25">
      <c r="J24" s="49" t="s">
        <v>19</v>
      </c>
      <c r="K24" s="50"/>
      <c r="L24" s="39">
        <v>1.3</v>
      </c>
      <c r="N24" s="10">
        <v>22</v>
      </c>
      <c r="O24" s="40">
        <v>21.6</v>
      </c>
      <c r="P24" s="5">
        <f>ROUND((O24-($L$3*J6*N9+$L$3*K6*N9))/(N24-N16)/$L$3,6)</f>
        <v>2E-3</v>
      </c>
      <c r="Q24" s="6" t="str">
        <f t="shared" si="7"/>
        <v>ATBILST</v>
      </c>
      <c r="R24" s="7">
        <f t="shared" si="1"/>
        <v>3.2729999999999999E-3</v>
      </c>
      <c r="S24" s="8">
        <f t="shared" si="2"/>
        <v>1.17828</v>
      </c>
      <c r="T24" s="9">
        <f t="shared" si="3"/>
        <v>4.2729999999999999E-3</v>
      </c>
      <c r="U24" s="15">
        <f t="shared" si="4"/>
        <v>1.5382799999999999</v>
      </c>
    </row>
    <row r="25" spans="10:21" ht="15" customHeight="1" x14ac:dyDescent="0.25">
      <c r="J25" s="51" t="s">
        <v>20</v>
      </c>
      <c r="K25" s="52"/>
      <c r="L25" s="55">
        <v>35</v>
      </c>
      <c r="N25" s="10">
        <v>23</v>
      </c>
      <c r="O25" s="40">
        <v>22.2</v>
      </c>
      <c r="P25" s="5">
        <f>ROUND((O25-($L$3*J6*N9+$L$3*K6*N9))/(N25-N16)/$L$3,6)</f>
        <v>2E-3</v>
      </c>
      <c r="Q25" s="6" t="str">
        <f t="shared" si="7"/>
        <v>ATBILST</v>
      </c>
      <c r="R25" s="7">
        <f t="shared" si="1"/>
        <v>3.2169999999999998E-3</v>
      </c>
      <c r="S25" s="8">
        <f t="shared" si="2"/>
        <v>1.15812</v>
      </c>
      <c r="T25" s="9">
        <f t="shared" si="3"/>
        <v>4.2170000000000003E-3</v>
      </c>
      <c r="U25" s="15">
        <f t="shared" si="4"/>
        <v>1.5181200000000001</v>
      </c>
    </row>
    <row r="26" spans="10:21" x14ac:dyDescent="0.25">
      <c r="J26" s="53"/>
      <c r="K26" s="54"/>
      <c r="L26" s="56"/>
      <c r="N26" s="10">
        <v>24</v>
      </c>
      <c r="O26" s="40">
        <v>22.8</v>
      </c>
      <c r="P26" s="5">
        <f>ROUND((O26-($L$3*J6*N9+$L$3*K6*N9))/(N26-N16)/$L$3,6)</f>
        <v>2E-3</v>
      </c>
      <c r="Q26" s="6" t="str">
        <f t="shared" si="7"/>
        <v>ATBILST</v>
      </c>
      <c r="R26" s="7">
        <f t="shared" si="1"/>
        <v>3.1670000000000001E-3</v>
      </c>
      <c r="S26" s="8">
        <f t="shared" si="2"/>
        <v>1.14012</v>
      </c>
      <c r="T26" s="9">
        <f t="shared" si="3"/>
        <v>4.1670000000000006E-3</v>
      </c>
      <c r="U26" s="15">
        <f t="shared" si="4"/>
        <v>1.5001199999999999</v>
      </c>
    </row>
    <row r="27" spans="10:21" x14ac:dyDescent="0.25">
      <c r="J27" s="57" t="s">
        <v>15</v>
      </c>
      <c r="K27" s="58"/>
      <c r="L27" s="28">
        <f xml:space="preserve"> (L25 + (-PMT(L24/12,L22,L21,0,0)*L22-L21))/(L22*30)/L21</f>
        <v>2.5588231331812139E-3</v>
      </c>
      <c r="N27" s="10">
        <v>25</v>
      </c>
      <c r="O27" s="40">
        <v>24</v>
      </c>
      <c r="P27" s="5">
        <f>ROUND((O27-($L$3*J6*N9+$L$3*K6*N9))/(N27-N16)/$L$3,6)</f>
        <v>2.1819999999999999E-3</v>
      </c>
      <c r="Q27" s="6" t="str">
        <f t="shared" si="7"/>
        <v>NEATBILST</v>
      </c>
      <c r="R27" s="7">
        <f t="shared" si="1"/>
        <v>3.2000000000000002E-3</v>
      </c>
      <c r="S27" s="8">
        <f t="shared" si="2"/>
        <v>1.1520000000000001</v>
      </c>
      <c r="T27" s="9">
        <f t="shared" si="3"/>
        <v>4.2000000000000006E-3</v>
      </c>
      <c r="U27" s="15">
        <f t="shared" si="4"/>
        <v>1.512</v>
      </c>
    </row>
    <row r="28" spans="10:21" x14ac:dyDescent="0.25">
      <c r="J28" s="23"/>
      <c r="N28" s="10">
        <v>26</v>
      </c>
      <c r="O28" s="40">
        <v>24</v>
      </c>
      <c r="P28" s="5">
        <f>ROUND((O28-($L$3*J6*N9+$L$3*K6*N9))/(N28-N16)/$L$3,6)</f>
        <v>2E-3</v>
      </c>
      <c r="Q28" s="6" t="str">
        <f t="shared" si="7"/>
        <v>ATBILST</v>
      </c>
      <c r="R28" s="7">
        <f t="shared" si="1"/>
        <v>3.0769999999999999E-3</v>
      </c>
      <c r="S28" s="8">
        <f t="shared" si="2"/>
        <v>1.10772</v>
      </c>
      <c r="T28" s="9">
        <f t="shared" si="3"/>
        <v>4.0769999999999999E-3</v>
      </c>
      <c r="U28" s="15">
        <f t="shared" si="4"/>
        <v>1.4677199999999999</v>
      </c>
    </row>
    <row r="29" spans="10:21" ht="15" customHeight="1" x14ac:dyDescent="0.25">
      <c r="J29" s="59" t="s">
        <v>21</v>
      </c>
      <c r="K29" s="60"/>
      <c r="L29" s="63">
        <f>-PMT(L24/12,L22,L21,0,0)</f>
        <v>61.122544264841231</v>
      </c>
      <c r="N29" s="10">
        <v>27</v>
      </c>
      <c r="O29" s="40">
        <v>24.6</v>
      </c>
      <c r="P29" s="5">
        <f>ROUND((O29-($L$3*J6*N9+$L$3*K6*N9))/(N29-N16)/$L$3,6)</f>
        <v>2E-3</v>
      </c>
      <c r="Q29" s="6" t="str">
        <f t="shared" si="7"/>
        <v>ATBILST</v>
      </c>
      <c r="R29" s="7">
        <f t="shared" si="1"/>
        <v>3.0370000000000002E-3</v>
      </c>
      <c r="S29" s="8">
        <f t="shared" si="2"/>
        <v>1.0933200000000001</v>
      </c>
      <c r="T29" s="9">
        <f t="shared" si="3"/>
        <v>4.0370000000000007E-3</v>
      </c>
      <c r="U29" s="15">
        <f t="shared" si="4"/>
        <v>1.4533200000000002</v>
      </c>
    </row>
    <row r="30" spans="10:21" x14ac:dyDescent="0.25">
      <c r="J30" s="61"/>
      <c r="K30" s="62"/>
      <c r="L30" s="64"/>
      <c r="N30" s="10">
        <v>28</v>
      </c>
      <c r="O30" s="40">
        <v>25.2</v>
      </c>
      <c r="P30" s="5">
        <f>ROUND((O30-($L$3*J6*N9+$L$3*K6*N9))/(N30-N16)/$L$3,6)</f>
        <v>2E-3</v>
      </c>
      <c r="Q30" s="6" t="str">
        <f t="shared" si="7"/>
        <v>ATBILST</v>
      </c>
      <c r="R30" s="7">
        <f t="shared" si="1"/>
        <v>3.0000000000000001E-3</v>
      </c>
      <c r="S30" s="8">
        <f t="shared" si="2"/>
        <v>1.08</v>
      </c>
      <c r="T30" s="9">
        <f t="shared" si="3"/>
        <v>4.0000000000000001E-3</v>
      </c>
      <c r="U30" s="15">
        <f t="shared" si="4"/>
        <v>1.44</v>
      </c>
    </row>
    <row r="31" spans="10:21" x14ac:dyDescent="0.25">
      <c r="J31" s="23"/>
      <c r="N31" s="10">
        <v>29</v>
      </c>
      <c r="O31" s="40">
        <v>26</v>
      </c>
      <c r="P31" s="5">
        <f>ROUND((O31-($L$3*J6*N9+$L$3*K6*N9))/(N31-N16)/$L$3,6)</f>
        <v>2.0439999999999998E-3</v>
      </c>
      <c r="Q31" s="6" t="str">
        <f t="shared" si="7"/>
        <v>NEATBILST</v>
      </c>
      <c r="R31" s="7">
        <f t="shared" si="1"/>
        <v>2.9889999999999999E-3</v>
      </c>
      <c r="S31" s="8">
        <f t="shared" si="2"/>
        <v>1.0760399999999999</v>
      </c>
      <c r="T31" s="9">
        <f t="shared" si="3"/>
        <v>3.9889999999999995E-3</v>
      </c>
      <c r="U31" s="15">
        <f t="shared" si="4"/>
        <v>1.4360399999999998</v>
      </c>
    </row>
    <row r="32" spans="10:21" ht="15.75" thickBot="1" x14ac:dyDescent="0.3">
      <c r="J32" s="23"/>
      <c r="N32" s="24">
        <v>30</v>
      </c>
      <c r="O32" s="41">
        <v>27</v>
      </c>
      <c r="P32" s="5">
        <f>ROUND((O32-($L$3*J6*N9+$L$3*K6*N9))/(N32-N16)/$L$3,6)</f>
        <v>2.1250000000000002E-3</v>
      </c>
      <c r="Q32" s="6" t="str">
        <f t="shared" si="7"/>
        <v>NEATBILST</v>
      </c>
      <c r="R32" s="7">
        <f t="shared" si="1"/>
        <v>3.0000000000000001E-3</v>
      </c>
      <c r="S32" s="34">
        <f t="shared" si="2"/>
        <v>1.08</v>
      </c>
      <c r="T32" s="35">
        <f t="shared" si="3"/>
        <v>4.0000000000000001E-3</v>
      </c>
      <c r="U32" s="36">
        <f t="shared" si="4"/>
        <v>1.44</v>
      </c>
    </row>
  </sheetData>
  <mergeCells count="25">
    <mergeCell ref="J14:K14"/>
    <mergeCell ref="T2:T3"/>
    <mergeCell ref="U2:U3"/>
    <mergeCell ref="J4:L4"/>
    <mergeCell ref="J13:L13"/>
    <mergeCell ref="R2:R3"/>
    <mergeCell ref="S2:S3"/>
    <mergeCell ref="J3:K3"/>
    <mergeCell ref="J2:L2"/>
    <mergeCell ref="Q2:Q3"/>
    <mergeCell ref="P2:P3"/>
    <mergeCell ref="O2:O3"/>
    <mergeCell ref="N2:N3"/>
    <mergeCell ref="J16:K16"/>
    <mergeCell ref="J17:K17"/>
    <mergeCell ref="J20:L20"/>
    <mergeCell ref="J21:K21"/>
    <mergeCell ref="J22:K23"/>
    <mergeCell ref="L22:L23"/>
    <mergeCell ref="J24:K24"/>
    <mergeCell ref="J25:K26"/>
    <mergeCell ref="L25:L26"/>
    <mergeCell ref="J27:K27"/>
    <mergeCell ref="J29:K30"/>
    <mergeCell ref="L29:L30"/>
  </mergeCells>
  <conditionalFormatting sqref="Q4:Q32">
    <cfRule type="containsText" dxfId="11" priority="12" operator="containsText" text="NEATBILST">
      <formula>NOT(ISERROR(SEARCH("NEATBILST",Q4)))</formula>
    </cfRule>
  </conditionalFormatting>
  <conditionalFormatting sqref="L17">
    <cfRule type="cellIs" dxfId="10" priority="6" operator="equal">
      <formula>0.0025</formula>
    </cfRule>
    <cfRule type="cellIs" dxfId="9" priority="7" operator="greaterThan">
      <formula>0.0025</formula>
    </cfRule>
    <cfRule type="cellIs" dxfId="8" priority="8" operator="lessThan">
      <formula>0.0025</formula>
    </cfRule>
    <cfRule type="cellIs" dxfId="7" priority="9" operator="lessThan">
      <formula>0.002</formula>
    </cfRule>
    <cfRule type="cellIs" dxfId="6" priority="10" operator="lessThan">
      <formula>0.002</formula>
    </cfRule>
    <cfRule type="cellIs" dxfId="5" priority="11" operator="lessThan">
      <formula>0.0025</formula>
    </cfRule>
    <cfRule type="cellIs" dxfId="4" priority="2" operator="lessThan">
      <formula>0.0025</formula>
    </cfRule>
  </conditionalFormatting>
  <conditionalFormatting sqref="L27">
    <cfRule type="cellIs" dxfId="3" priority="3" operator="equal">
      <formula>0.0025</formula>
    </cfRule>
    <cfRule type="cellIs" dxfId="2" priority="4" operator="lessThan">
      <formula>0.0025</formula>
    </cfRule>
    <cfRule type="cellIs" dxfId="1" priority="5" operator="greaterThan">
      <formula>0.0025</formula>
    </cfRule>
  </conditionalFormatting>
  <conditionalFormatting sqref="L17 L27">
    <cfRule type="cellIs" dxfId="0" priority="1" operator="equal">
      <formula>0.0025</formula>
    </cfRule>
  </conditionalFormatting>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B6" sqref="B6"/>
    </sheetView>
  </sheetViews>
  <sheetFormatPr defaultRowHeight="15" x14ac:dyDescent="0.25"/>
  <cols>
    <col min="3" max="3" width="11.42578125" customWidth="1"/>
    <col min="4" max="4" width="12.85546875" customWidth="1"/>
    <col min="5" max="5" width="13.7109375" customWidth="1"/>
    <col min="6" max="6" width="13.140625" customWidth="1"/>
  </cols>
  <sheetData>
    <row r="1" spans="1:6" ht="15.75" thickBot="1" x14ac:dyDescent="0.3"/>
    <row r="2" spans="1:6" ht="40.5" customHeight="1" x14ac:dyDescent="0.25">
      <c r="A2" s="81" t="s">
        <v>0</v>
      </c>
      <c r="B2" s="99" t="s">
        <v>27</v>
      </c>
      <c r="C2" s="100"/>
      <c r="D2" s="101" t="s">
        <v>1</v>
      </c>
      <c r="E2" s="103" t="s">
        <v>2</v>
      </c>
      <c r="F2" s="97" t="s">
        <v>3</v>
      </c>
    </row>
    <row r="3" spans="1:6" ht="30.75" thickBot="1" x14ac:dyDescent="0.3">
      <c r="A3" s="82"/>
      <c r="B3" s="1" t="s">
        <v>8</v>
      </c>
      <c r="C3" s="48" t="s">
        <v>7</v>
      </c>
      <c r="D3" s="102"/>
      <c r="E3" s="104"/>
      <c r="F3" s="98"/>
    </row>
    <row r="4" spans="1:6" x14ac:dyDescent="0.25">
      <c r="A4" s="10">
        <v>1</v>
      </c>
      <c r="B4" s="13">
        <f>ROUND('Aizdevumu kalkulatori'!$L$3*'Aizdevumu kalkulatori'!$J$6*A4,2)</f>
        <v>1.65</v>
      </c>
      <c r="C4" s="12">
        <f>ROUND(B4/('Aizdevumu kalkulatori'!$L$3*A4),6)</f>
        <v>5.4999999999999997E-3</v>
      </c>
      <c r="D4" s="3">
        <f t="shared" ref="D4:D33" si="0">C4*360</f>
        <v>1.98</v>
      </c>
      <c r="E4" s="4">
        <f t="shared" ref="E4" si="1">C4+0.1%</f>
        <v>6.4999999999999997E-3</v>
      </c>
      <c r="F4" s="12">
        <f t="shared" ref="F4" si="2">D4+36%</f>
        <v>2.34</v>
      </c>
    </row>
    <row r="5" spans="1:6" x14ac:dyDescent="0.25">
      <c r="A5" s="10">
        <v>2</v>
      </c>
      <c r="B5" s="13">
        <f>ROUND('Aizdevumu kalkulatori'!$L$3*'Aizdevumu kalkulatori'!$J$6*A5,2)</f>
        <v>3.3</v>
      </c>
      <c r="C5" s="12">
        <f>ROUND(B5/('Aizdevumu kalkulatori'!$L$3*A5),6)</f>
        <v>5.4999999999999997E-3</v>
      </c>
      <c r="D5" s="3">
        <f t="shared" si="0"/>
        <v>1.98</v>
      </c>
      <c r="E5" s="4">
        <f t="shared" ref="E5:E33" si="3">C5+0.1%</f>
        <v>6.4999999999999997E-3</v>
      </c>
      <c r="F5" s="12">
        <f t="shared" ref="F5:F33" si="4">D5+36%</f>
        <v>2.34</v>
      </c>
    </row>
    <row r="6" spans="1:6" x14ac:dyDescent="0.25">
      <c r="A6" s="10">
        <v>3</v>
      </c>
      <c r="B6" s="13">
        <f>ROUND('Aizdevumu kalkulatori'!$L$3*'Aizdevumu kalkulatori'!$J$6*A6,2)</f>
        <v>4.95</v>
      </c>
      <c r="C6" s="12">
        <f>ROUND(B6/('Aizdevumu kalkulatori'!$L$3*A6),6)</f>
        <v>5.4999999999999997E-3</v>
      </c>
      <c r="D6" s="3">
        <f t="shared" si="0"/>
        <v>1.98</v>
      </c>
      <c r="E6" s="4">
        <f t="shared" si="3"/>
        <v>6.4999999999999997E-3</v>
      </c>
      <c r="F6" s="12">
        <f t="shared" si="4"/>
        <v>2.34</v>
      </c>
    </row>
    <row r="7" spans="1:6" x14ac:dyDescent="0.25">
      <c r="A7" s="10">
        <v>4</v>
      </c>
      <c r="B7" s="13">
        <f>ROUND('Aizdevumu kalkulatori'!$L$3*'Aizdevumu kalkulatori'!$J$6*A7,2)</f>
        <v>6.6</v>
      </c>
      <c r="C7" s="12">
        <f>ROUND(B7/('Aizdevumu kalkulatori'!$L$3*A7),6)</f>
        <v>5.4999999999999997E-3</v>
      </c>
      <c r="D7" s="3">
        <f t="shared" si="0"/>
        <v>1.98</v>
      </c>
      <c r="E7" s="4">
        <f t="shared" si="3"/>
        <v>6.4999999999999997E-3</v>
      </c>
      <c r="F7" s="12">
        <f t="shared" si="4"/>
        <v>2.34</v>
      </c>
    </row>
    <row r="8" spans="1:6" x14ac:dyDescent="0.25">
      <c r="A8" s="10">
        <v>5</v>
      </c>
      <c r="B8" s="13">
        <f>ROUND('Aizdevumu kalkulatori'!$L$3*'Aizdevumu kalkulatori'!$J$6*A8,2)</f>
        <v>8.25</v>
      </c>
      <c r="C8" s="12">
        <f>ROUND(B8/('Aizdevumu kalkulatori'!$L$3*A8),6)</f>
        <v>5.4999999999999997E-3</v>
      </c>
      <c r="D8" s="3">
        <f t="shared" si="0"/>
        <v>1.98</v>
      </c>
      <c r="E8" s="4">
        <f t="shared" si="3"/>
        <v>6.4999999999999997E-3</v>
      </c>
      <c r="F8" s="12">
        <f t="shared" si="4"/>
        <v>2.34</v>
      </c>
    </row>
    <row r="9" spans="1:6" x14ac:dyDescent="0.25">
      <c r="A9" s="10">
        <v>6</v>
      </c>
      <c r="B9" s="13">
        <f>ROUND('Aizdevumu kalkulatori'!$L$3*'Aizdevumu kalkulatori'!$J$6*A9,2)</f>
        <v>9.9</v>
      </c>
      <c r="C9" s="12">
        <f>ROUND(B9/('Aizdevumu kalkulatori'!$L$3*A9),6)</f>
        <v>5.4999999999999997E-3</v>
      </c>
      <c r="D9" s="3">
        <f t="shared" si="0"/>
        <v>1.98</v>
      </c>
      <c r="E9" s="4">
        <f t="shared" si="3"/>
        <v>6.4999999999999997E-3</v>
      </c>
      <c r="F9" s="12">
        <f t="shared" si="4"/>
        <v>2.34</v>
      </c>
    </row>
    <row r="10" spans="1:6" x14ac:dyDescent="0.25">
      <c r="A10" s="10">
        <v>7</v>
      </c>
      <c r="B10" s="13">
        <f>ROUND('Aizdevumu kalkulatori'!$L$3*'Aizdevumu kalkulatori'!$J$6*A10,2)</f>
        <v>11.55</v>
      </c>
      <c r="C10" s="12">
        <f>ROUND(B10/('Aizdevumu kalkulatori'!$L$3*A10),6)</f>
        <v>5.4999999999999997E-3</v>
      </c>
      <c r="D10" s="3">
        <f t="shared" si="0"/>
        <v>1.98</v>
      </c>
      <c r="E10" s="4">
        <f t="shared" si="3"/>
        <v>6.4999999999999997E-3</v>
      </c>
      <c r="F10" s="12">
        <f t="shared" si="4"/>
        <v>2.34</v>
      </c>
    </row>
    <row r="11" spans="1:6" x14ac:dyDescent="0.25">
      <c r="A11" s="10">
        <v>8</v>
      </c>
      <c r="B11" s="11">
        <f>$B$10+ROUND('Aizdevumu kalkulatori'!$L$3*'Aizdevumu kalkulatori'!$K$6*(A11-$A$10),2)</f>
        <v>12.3</v>
      </c>
      <c r="C11" s="12">
        <f>ROUND(B11/('Aizdevumu kalkulatori'!$L$3*A11),6)</f>
        <v>5.1250000000000002E-3</v>
      </c>
      <c r="D11" s="3">
        <f t="shared" si="0"/>
        <v>1.845</v>
      </c>
      <c r="E11" s="4">
        <f t="shared" si="3"/>
        <v>6.1250000000000002E-3</v>
      </c>
      <c r="F11" s="12">
        <f t="shared" si="4"/>
        <v>2.2050000000000001</v>
      </c>
    </row>
    <row r="12" spans="1:6" x14ac:dyDescent="0.25">
      <c r="A12" s="10">
        <v>9</v>
      </c>
      <c r="B12" s="11">
        <f>$B$10+ROUND('Aizdevumu kalkulatori'!$L$3*'Aizdevumu kalkulatori'!$K$6*(A12-$A$10),2)</f>
        <v>13.05</v>
      </c>
      <c r="C12" s="12">
        <f>ROUND(B12/('Aizdevumu kalkulatori'!$L$3*A12),6)</f>
        <v>4.8329999999999996E-3</v>
      </c>
      <c r="D12" s="3">
        <f t="shared" si="0"/>
        <v>1.7398799999999999</v>
      </c>
      <c r="E12" s="4">
        <f t="shared" si="3"/>
        <v>5.8329999999999996E-3</v>
      </c>
      <c r="F12" s="12">
        <f t="shared" si="4"/>
        <v>2.0998799999999997</v>
      </c>
    </row>
    <row r="13" spans="1:6" x14ac:dyDescent="0.25">
      <c r="A13" s="10">
        <v>10</v>
      </c>
      <c r="B13" s="11">
        <f>$B$10+ROUND('Aizdevumu kalkulatori'!$L$3*'Aizdevumu kalkulatori'!$K$6*(A13-$A$10),2)</f>
        <v>13.8</v>
      </c>
      <c r="C13" s="12">
        <f>ROUND(B13/('Aizdevumu kalkulatori'!$L$3*A13),6)</f>
        <v>4.5999999999999999E-3</v>
      </c>
      <c r="D13" s="3">
        <f t="shared" si="0"/>
        <v>1.6559999999999999</v>
      </c>
      <c r="E13" s="4">
        <f t="shared" si="3"/>
        <v>5.5999999999999999E-3</v>
      </c>
      <c r="F13" s="12">
        <f t="shared" si="4"/>
        <v>2.016</v>
      </c>
    </row>
    <row r="14" spans="1:6" x14ac:dyDescent="0.25">
      <c r="A14" s="10">
        <v>11</v>
      </c>
      <c r="B14" s="11">
        <f>$B$10+ROUND('Aizdevumu kalkulatori'!$L$3*'Aizdevumu kalkulatori'!$K$6*(A14-$A$10),2)</f>
        <v>14.55</v>
      </c>
      <c r="C14" s="12">
        <f>ROUND(B14/('Aizdevumu kalkulatori'!$L$3*A14),6)</f>
        <v>4.4089999999999997E-3</v>
      </c>
      <c r="D14" s="3">
        <f t="shared" si="0"/>
        <v>1.58724</v>
      </c>
      <c r="E14" s="4">
        <f t="shared" si="3"/>
        <v>5.4089999999999997E-3</v>
      </c>
      <c r="F14" s="12">
        <f t="shared" si="4"/>
        <v>1.9472399999999999</v>
      </c>
    </row>
    <row r="15" spans="1:6" x14ac:dyDescent="0.25">
      <c r="A15" s="10">
        <v>12</v>
      </c>
      <c r="B15" s="11">
        <f>$B$10+ROUND('Aizdevumu kalkulatori'!$L$3*'Aizdevumu kalkulatori'!$K$6*(A15-$A$10),2)</f>
        <v>15.3</v>
      </c>
      <c r="C15" s="12">
        <f>ROUND(B15/('Aizdevumu kalkulatori'!$L$3*A15),6)</f>
        <v>4.2500000000000003E-3</v>
      </c>
      <c r="D15" s="3">
        <f t="shared" si="0"/>
        <v>1.53</v>
      </c>
      <c r="E15" s="4">
        <f t="shared" si="3"/>
        <v>5.2500000000000003E-3</v>
      </c>
      <c r="F15" s="12">
        <f t="shared" si="4"/>
        <v>1.8900000000000001</v>
      </c>
    </row>
    <row r="16" spans="1:6" x14ac:dyDescent="0.25">
      <c r="A16" s="10">
        <v>13</v>
      </c>
      <c r="B16" s="11">
        <f>$B$10+ROUND('Aizdevumu kalkulatori'!$L$3*'Aizdevumu kalkulatori'!$K$6*(A16-$A$10),2)</f>
        <v>16.05</v>
      </c>
      <c r="C16" s="12">
        <f>ROUND(B16/('Aizdevumu kalkulatori'!$L$3*A16),6)</f>
        <v>4.1149999999999997E-3</v>
      </c>
      <c r="D16" s="3">
        <f t="shared" si="0"/>
        <v>1.4813999999999998</v>
      </c>
      <c r="E16" s="4">
        <f t="shared" si="3"/>
        <v>5.1149999999999998E-3</v>
      </c>
      <c r="F16" s="12">
        <f t="shared" si="4"/>
        <v>1.8413999999999997</v>
      </c>
    </row>
    <row r="17" spans="1:6" x14ac:dyDescent="0.25">
      <c r="A17" s="10">
        <v>14</v>
      </c>
      <c r="B17" s="11">
        <f>$B$10+ROUND('Aizdevumu kalkulatori'!$L$3*'Aizdevumu kalkulatori'!$K$6*(A17-$A$10),2)</f>
        <v>16.8</v>
      </c>
      <c r="C17" s="12">
        <f>ROUND(B17/('Aizdevumu kalkulatori'!$L$3*A17),6)</f>
        <v>4.0000000000000001E-3</v>
      </c>
      <c r="D17" s="3">
        <f t="shared" si="0"/>
        <v>1.44</v>
      </c>
      <c r="E17" s="4">
        <f t="shared" si="3"/>
        <v>5.0000000000000001E-3</v>
      </c>
      <c r="F17" s="12">
        <f t="shared" si="4"/>
        <v>1.7999999999999998</v>
      </c>
    </row>
    <row r="18" spans="1:6" x14ac:dyDescent="0.25">
      <c r="A18" s="10">
        <v>15</v>
      </c>
      <c r="B18" s="11">
        <f>$B$17+ROUND('Aizdevumu kalkulatori'!$L$3*'Aizdevumu kalkulatori'!$L$6*(A18-$A$17),2)</f>
        <v>17.400000000000002</v>
      </c>
      <c r="C18" s="12">
        <f>ROUND(B18/('Aizdevumu kalkulatori'!$L$3*A18),6)</f>
        <v>3.8670000000000002E-3</v>
      </c>
      <c r="D18" s="3">
        <f t="shared" si="0"/>
        <v>1.39212</v>
      </c>
      <c r="E18" s="4">
        <f t="shared" si="3"/>
        <v>4.8669999999999998E-3</v>
      </c>
      <c r="F18" s="12">
        <f t="shared" si="4"/>
        <v>1.7521200000000001</v>
      </c>
    </row>
    <row r="19" spans="1:6" x14ac:dyDescent="0.25">
      <c r="A19" s="10">
        <v>16</v>
      </c>
      <c r="B19" s="11">
        <f>$B$17+ROUND('Aizdevumu kalkulatori'!$L$3*'Aizdevumu kalkulatori'!$L$6*(A19-$A$17),2)</f>
        <v>18</v>
      </c>
      <c r="C19" s="12">
        <f>ROUND(B19/('Aizdevumu kalkulatori'!$L$3*A19),6)</f>
        <v>3.7499999999999999E-3</v>
      </c>
      <c r="D19" s="3">
        <f t="shared" si="0"/>
        <v>1.3499999999999999</v>
      </c>
      <c r="E19" s="4">
        <f t="shared" si="3"/>
        <v>4.7499999999999999E-3</v>
      </c>
      <c r="F19" s="12">
        <f t="shared" si="4"/>
        <v>1.71</v>
      </c>
    </row>
    <row r="20" spans="1:6" x14ac:dyDescent="0.25">
      <c r="A20" s="10">
        <v>17</v>
      </c>
      <c r="B20" s="11">
        <f>$B$17+ROUND('Aizdevumu kalkulatori'!$L$3*'Aizdevumu kalkulatori'!$L$6*(A20-$A$17),2)</f>
        <v>18.600000000000001</v>
      </c>
      <c r="C20" s="12">
        <f>ROUND(B20/('Aizdevumu kalkulatori'!$L$3*A20),6)</f>
        <v>3.6470000000000001E-3</v>
      </c>
      <c r="D20" s="3">
        <f t="shared" si="0"/>
        <v>1.3129200000000001</v>
      </c>
      <c r="E20" s="4">
        <f t="shared" si="3"/>
        <v>4.6470000000000001E-3</v>
      </c>
      <c r="F20" s="12">
        <f t="shared" si="4"/>
        <v>1.67292</v>
      </c>
    </row>
    <row r="21" spans="1:6" x14ac:dyDescent="0.25">
      <c r="A21" s="10">
        <v>18</v>
      </c>
      <c r="B21" s="11">
        <f>$B$17+ROUND('Aizdevumu kalkulatori'!$L$3*'Aizdevumu kalkulatori'!$L$6*(A21-$A$17),2)</f>
        <v>19.2</v>
      </c>
      <c r="C21" s="12">
        <f>ROUND(B21/('Aizdevumu kalkulatori'!$L$3*A21),6)</f>
        <v>3.5560000000000001E-3</v>
      </c>
      <c r="D21" s="3">
        <f t="shared" si="0"/>
        <v>1.28016</v>
      </c>
      <c r="E21" s="4">
        <f t="shared" si="3"/>
        <v>4.5560000000000002E-3</v>
      </c>
      <c r="F21" s="12">
        <f t="shared" si="4"/>
        <v>1.6401599999999998</v>
      </c>
    </row>
    <row r="22" spans="1:6" x14ac:dyDescent="0.25">
      <c r="A22" s="10">
        <v>19</v>
      </c>
      <c r="B22" s="11">
        <f>$B$17+ROUND('Aizdevumu kalkulatori'!$L$3*'Aizdevumu kalkulatori'!$L$6*(A22-$A$17),2)</f>
        <v>19.8</v>
      </c>
      <c r="C22" s="12">
        <f>ROUND(B22/('Aizdevumu kalkulatori'!$L$3*A22),6)</f>
        <v>3.4740000000000001E-3</v>
      </c>
      <c r="D22" s="3">
        <f t="shared" si="0"/>
        <v>1.25064</v>
      </c>
      <c r="E22" s="4">
        <f t="shared" si="3"/>
        <v>4.4740000000000005E-3</v>
      </c>
      <c r="F22" s="12">
        <f t="shared" si="4"/>
        <v>1.6106400000000001</v>
      </c>
    </row>
    <row r="23" spans="1:6" x14ac:dyDescent="0.25">
      <c r="A23" s="10">
        <v>20</v>
      </c>
      <c r="B23" s="11">
        <f>$B$17+ROUND('Aizdevumu kalkulatori'!$L$3*'Aizdevumu kalkulatori'!$L$6*(A23-$A$17),2)</f>
        <v>20.400000000000002</v>
      </c>
      <c r="C23" s="12">
        <f>ROUND(B23/('Aizdevumu kalkulatori'!$L$3*A23),6)</f>
        <v>3.3999999999999998E-3</v>
      </c>
      <c r="D23" s="3">
        <f t="shared" si="0"/>
        <v>1.224</v>
      </c>
      <c r="E23" s="4">
        <f t="shared" si="3"/>
        <v>4.3999999999999994E-3</v>
      </c>
      <c r="F23" s="12">
        <f t="shared" si="4"/>
        <v>1.5840000000000001</v>
      </c>
    </row>
    <row r="24" spans="1:6" x14ac:dyDescent="0.25">
      <c r="A24" s="10">
        <v>21</v>
      </c>
      <c r="B24" s="11">
        <f>$B$17+ROUND('Aizdevumu kalkulatori'!$L$3*'Aizdevumu kalkulatori'!$L$6*(A24-$A$17),2)</f>
        <v>21</v>
      </c>
      <c r="C24" s="12">
        <f>ROUND(B24/('Aizdevumu kalkulatori'!$L$3*A24),6)</f>
        <v>3.333E-3</v>
      </c>
      <c r="D24" s="3">
        <f t="shared" si="0"/>
        <v>1.1998800000000001</v>
      </c>
      <c r="E24" s="4">
        <f t="shared" si="3"/>
        <v>4.333E-3</v>
      </c>
      <c r="F24" s="12">
        <f t="shared" si="4"/>
        <v>1.5598800000000002</v>
      </c>
    </row>
    <row r="25" spans="1:6" x14ac:dyDescent="0.25">
      <c r="A25" s="10">
        <v>22</v>
      </c>
      <c r="B25" s="11">
        <f>$B$17+ROUND('Aizdevumu kalkulatori'!$L$3*'Aizdevumu kalkulatori'!$L$6*(A25-$A$17),2)</f>
        <v>21.6</v>
      </c>
      <c r="C25" s="12">
        <f>ROUND(B25/('Aizdevumu kalkulatori'!$L$3*A25),6)</f>
        <v>3.2729999999999999E-3</v>
      </c>
      <c r="D25" s="3">
        <f t="shared" si="0"/>
        <v>1.17828</v>
      </c>
      <c r="E25" s="4">
        <f t="shared" si="3"/>
        <v>4.2729999999999999E-3</v>
      </c>
      <c r="F25" s="12">
        <f t="shared" si="4"/>
        <v>1.5382799999999999</v>
      </c>
    </row>
    <row r="26" spans="1:6" x14ac:dyDescent="0.25">
      <c r="A26" s="10">
        <v>23</v>
      </c>
      <c r="B26" s="11">
        <f>$B$17+ROUND('Aizdevumu kalkulatori'!$L$3*'Aizdevumu kalkulatori'!$L$6*(A26-$A$17),2)</f>
        <v>22.200000000000003</v>
      </c>
      <c r="C26" s="12">
        <f>ROUND(B26/('Aizdevumu kalkulatori'!$L$3*A26),6)</f>
        <v>3.2169999999999998E-3</v>
      </c>
      <c r="D26" s="3">
        <f t="shared" si="0"/>
        <v>1.15812</v>
      </c>
      <c r="E26" s="4">
        <f t="shared" si="3"/>
        <v>4.2170000000000003E-3</v>
      </c>
      <c r="F26" s="12">
        <f t="shared" si="4"/>
        <v>1.5181200000000001</v>
      </c>
    </row>
    <row r="27" spans="1:6" x14ac:dyDescent="0.25">
      <c r="A27" s="10">
        <v>24</v>
      </c>
      <c r="B27" s="11">
        <f>$B$17+ROUND('Aizdevumu kalkulatori'!$L$3*'Aizdevumu kalkulatori'!$L$6*(A27-$A$17),2)</f>
        <v>22.8</v>
      </c>
      <c r="C27" s="12">
        <f>ROUND(B27/('Aizdevumu kalkulatori'!$L$3*A27),6)</f>
        <v>3.1670000000000001E-3</v>
      </c>
      <c r="D27" s="3">
        <f t="shared" si="0"/>
        <v>1.14012</v>
      </c>
      <c r="E27" s="4">
        <f t="shared" si="3"/>
        <v>4.1670000000000006E-3</v>
      </c>
      <c r="F27" s="12">
        <f t="shared" si="4"/>
        <v>1.5001199999999999</v>
      </c>
    </row>
    <row r="28" spans="1:6" x14ac:dyDescent="0.25">
      <c r="A28" s="10">
        <v>25</v>
      </c>
      <c r="B28" s="11">
        <f>$B$17+ROUND('Aizdevumu kalkulatori'!$L$3*'Aizdevumu kalkulatori'!$L$6*(A28-$A$17),2)</f>
        <v>23.4</v>
      </c>
      <c r="C28" s="12">
        <f>ROUND(B28/('Aizdevumu kalkulatori'!$L$3*A28),6)</f>
        <v>3.1199999999999999E-3</v>
      </c>
      <c r="D28" s="3">
        <f t="shared" si="0"/>
        <v>1.1232</v>
      </c>
      <c r="E28" s="4">
        <f t="shared" si="3"/>
        <v>4.1200000000000004E-3</v>
      </c>
      <c r="F28" s="12">
        <f t="shared" si="4"/>
        <v>1.4832000000000001</v>
      </c>
    </row>
    <row r="29" spans="1:6" x14ac:dyDescent="0.25">
      <c r="A29" s="10">
        <v>26</v>
      </c>
      <c r="B29" s="11">
        <f>$B$17+ROUND('Aizdevumu kalkulatori'!$L$3*'Aizdevumu kalkulatori'!$L$6*(A29-$A$17),2)</f>
        <v>24</v>
      </c>
      <c r="C29" s="12">
        <f>ROUND(B29/('Aizdevumu kalkulatori'!$L$3*A29),6)</f>
        <v>3.0769999999999999E-3</v>
      </c>
      <c r="D29" s="3">
        <f t="shared" si="0"/>
        <v>1.10772</v>
      </c>
      <c r="E29" s="4">
        <f t="shared" si="3"/>
        <v>4.0769999999999999E-3</v>
      </c>
      <c r="F29" s="12">
        <f t="shared" si="4"/>
        <v>1.4677199999999999</v>
      </c>
    </row>
    <row r="30" spans="1:6" x14ac:dyDescent="0.25">
      <c r="A30" s="10">
        <v>27</v>
      </c>
      <c r="B30" s="11">
        <f>$B$17+ROUND('Aizdevumu kalkulatori'!$L$3*'Aizdevumu kalkulatori'!$L$6*(A30-$A$17),2)</f>
        <v>24.6</v>
      </c>
      <c r="C30" s="12">
        <f>ROUND(B30/('Aizdevumu kalkulatori'!$L$3*A30),6)</f>
        <v>3.0370000000000002E-3</v>
      </c>
      <c r="D30" s="3">
        <f t="shared" si="0"/>
        <v>1.0933200000000001</v>
      </c>
      <c r="E30" s="4">
        <f t="shared" si="3"/>
        <v>4.0370000000000007E-3</v>
      </c>
      <c r="F30" s="12">
        <f t="shared" si="4"/>
        <v>1.4533200000000002</v>
      </c>
    </row>
    <row r="31" spans="1:6" x14ac:dyDescent="0.25">
      <c r="A31" s="10">
        <v>28</v>
      </c>
      <c r="B31" s="11">
        <f>$B$17+ROUND('Aizdevumu kalkulatori'!$L$3*'Aizdevumu kalkulatori'!$L$6*(A31-$A$17),2)</f>
        <v>25.200000000000003</v>
      </c>
      <c r="C31" s="12">
        <f>ROUND(B31/('Aizdevumu kalkulatori'!$L$3*A31),6)</f>
        <v>3.0000000000000001E-3</v>
      </c>
      <c r="D31" s="3">
        <f t="shared" si="0"/>
        <v>1.08</v>
      </c>
      <c r="E31" s="4">
        <f t="shared" si="3"/>
        <v>4.0000000000000001E-3</v>
      </c>
      <c r="F31" s="12">
        <f t="shared" si="4"/>
        <v>1.44</v>
      </c>
    </row>
    <row r="32" spans="1:6" x14ac:dyDescent="0.25">
      <c r="A32" s="10">
        <v>29</v>
      </c>
      <c r="B32" s="11">
        <f>$B$17+ROUND('Aizdevumu kalkulatori'!$L$3*'Aizdevumu kalkulatori'!$L$6*(A32-$A$17),2)</f>
        <v>25.8</v>
      </c>
      <c r="C32" s="12">
        <f>ROUND(B32/('Aizdevumu kalkulatori'!$L$3*A32),6)</f>
        <v>2.9659999999999999E-3</v>
      </c>
      <c r="D32" s="3">
        <f t="shared" si="0"/>
        <v>1.06776</v>
      </c>
      <c r="E32" s="4">
        <f t="shared" si="3"/>
        <v>3.9659999999999999E-3</v>
      </c>
      <c r="F32" s="12">
        <f t="shared" si="4"/>
        <v>1.4277600000000001</v>
      </c>
    </row>
    <row r="33" spans="1:6" ht="15.75" thickBot="1" x14ac:dyDescent="0.3">
      <c r="A33" s="24">
        <v>30</v>
      </c>
      <c r="B33" s="29">
        <f>$B$17+ROUND('Aizdevumu kalkulatori'!$L$3*'Aizdevumu kalkulatori'!$L$6*(A33-$A$17),2)</f>
        <v>26.4</v>
      </c>
      <c r="C33" s="30">
        <f>ROUND(B33/('Aizdevumu kalkulatori'!$L$3*A33),6)</f>
        <v>2.9329999999999998E-3</v>
      </c>
      <c r="D33" s="31">
        <f t="shared" si="0"/>
        <v>1.0558799999999999</v>
      </c>
      <c r="E33" s="32">
        <f t="shared" si="3"/>
        <v>3.9329999999999999E-3</v>
      </c>
      <c r="F33" s="33">
        <f t="shared" si="4"/>
        <v>1.41588</v>
      </c>
    </row>
  </sheetData>
  <mergeCells count="5">
    <mergeCell ref="F2:F3"/>
    <mergeCell ref="A2:A3"/>
    <mergeCell ref="B2:C2"/>
    <mergeCell ref="D2:D3"/>
    <mergeCell ref="E2: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Aizdevumu kalkulatori</vt:lpstr>
      <vt:lpstr>Maksimālās izmaksas līdz 30 d.</vt:lpstr>
    </vt:vector>
  </TitlesOfParts>
  <Company>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Brovacka</dc:creator>
  <cp:lastModifiedBy>Margarita Brovacka</cp:lastModifiedBy>
  <dcterms:created xsi:type="dcterms:W3CDTF">2015-10-09T11:29:25Z</dcterms:created>
  <dcterms:modified xsi:type="dcterms:W3CDTF">2015-10-28T15:12:14Z</dcterms:modified>
</cp:coreProperties>
</file>